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ajeyachelvan/Desktop/New Templates/"/>
    </mc:Choice>
  </mc:AlternateContent>
  <xr:revisionPtr revIDLastSave="0" documentId="8_{908E2E1C-A691-5844-8AE9-559354CECDCC}" xr6:coauthVersionLast="47" xr6:coauthVersionMax="47" xr10:uidLastSave="{00000000-0000-0000-0000-000000000000}"/>
  <bookViews>
    <workbookView xWindow="0" yWindow="760" windowWidth="29040" windowHeight="15840" xr2:uid="{A0155BAA-DE29-4097-8F84-F10B339455DF}"/>
  </bookViews>
  <sheets>
    <sheet name="Instructions" sheetId="6" r:id="rId1"/>
    <sheet name="Product Price &amp; Demand" sheetId="10" r:id="rId2"/>
    <sheet name="Inventory &amp; Cost" sheetId="9" r:id="rId3"/>
    <sheet name="Product Build Requirements" sheetId="7" r:id="rId4"/>
    <sheet name="Build Allocation" sheetId="1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2" l="1"/>
  <c r="G68" i="12"/>
  <c r="B1" i="7"/>
  <c r="B1" i="9"/>
  <c r="B1" i="10"/>
  <c r="F23" i="12"/>
  <c r="G23" i="12"/>
  <c r="H23" i="12"/>
  <c r="I23" i="12"/>
  <c r="J23" i="12"/>
  <c r="K23" i="12"/>
  <c r="L23" i="12"/>
  <c r="M23" i="12"/>
  <c r="N23" i="12"/>
  <c r="E23" i="12"/>
  <c r="C68" i="12" s="1"/>
  <c r="H32" i="12"/>
  <c r="I32" i="12"/>
  <c r="L32" i="12"/>
  <c r="F33" i="12"/>
  <c r="G33" i="12"/>
  <c r="J33" i="12"/>
  <c r="K33" i="12"/>
  <c r="L33" i="12"/>
  <c r="M33" i="12"/>
  <c r="N33" i="12"/>
  <c r="H34" i="12"/>
  <c r="L34" i="12"/>
  <c r="N34" i="12"/>
  <c r="G35" i="12"/>
  <c r="H35" i="12"/>
  <c r="J35" i="12"/>
  <c r="M35" i="12"/>
  <c r="N35" i="12"/>
  <c r="F36" i="12"/>
  <c r="G36" i="12"/>
  <c r="I36" i="12"/>
  <c r="H37" i="12"/>
  <c r="L37" i="12"/>
  <c r="M37" i="12"/>
  <c r="N37" i="12"/>
  <c r="K38" i="12"/>
  <c r="M38" i="12"/>
  <c r="G39" i="12"/>
  <c r="N39" i="12"/>
  <c r="F40" i="12"/>
  <c r="I40" i="12"/>
  <c r="J40" i="12"/>
  <c r="K40" i="12"/>
  <c r="L40" i="12"/>
  <c r="M40" i="12"/>
  <c r="N40" i="12"/>
  <c r="G41" i="12"/>
  <c r="J41" i="12"/>
  <c r="L41" i="12"/>
  <c r="N41" i="12"/>
  <c r="E54" i="12" l="1"/>
  <c r="F54" i="12"/>
  <c r="G54" i="12"/>
  <c r="H54" i="12"/>
  <c r="I54" i="12"/>
  <c r="J54" i="12"/>
  <c r="K54" i="12"/>
  <c r="L54" i="12"/>
  <c r="M54" i="12"/>
  <c r="N54" i="12"/>
  <c r="F55" i="12"/>
  <c r="G55" i="12"/>
  <c r="H55" i="12"/>
  <c r="I55" i="12"/>
  <c r="J55" i="12"/>
  <c r="K55" i="12"/>
  <c r="L55" i="12"/>
  <c r="M55" i="12"/>
  <c r="N55" i="12"/>
  <c r="F56" i="12"/>
  <c r="G56" i="12"/>
  <c r="H56" i="12"/>
  <c r="I56" i="12"/>
  <c r="J56" i="12"/>
  <c r="K56" i="12"/>
  <c r="L56" i="12"/>
  <c r="M56" i="12"/>
  <c r="N56" i="12"/>
  <c r="F57" i="12"/>
  <c r="G57" i="12"/>
  <c r="H57" i="12"/>
  <c r="I57" i="12"/>
  <c r="J57" i="12"/>
  <c r="K57" i="12"/>
  <c r="L57" i="12"/>
  <c r="M57" i="12"/>
  <c r="N57" i="12"/>
  <c r="F58" i="12"/>
  <c r="G58" i="12"/>
  <c r="H58" i="12"/>
  <c r="I58" i="12"/>
  <c r="J58" i="12"/>
  <c r="K58" i="12"/>
  <c r="L58" i="12"/>
  <c r="M58" i="12"/>
  <c r="N58" i="12"/>
  <c r="F59" i="12"/>
  <c r="G59" i="12"/>
  <c r="H59" i="12"/>
  <c r="I59" i="12"/>
  <c r="J59" i="12"/>
  <c r="K59" i="12"/>
  <c r="L59" i="12"/>
  <c r="M59" i="12"/>
  <c r="N59" i="12"/>
  <c r="F60" i="12"/>
  <c r="G60" i="12"/>
  <c r="H60" i="12"/>
  <c r="I60" i="12"/>
  <c r="J60" i="12"/>
  <c r="K60" i="12"/>
  <c r="L60" i="12"/>
  <c r="M60" i="12"/>
  <c r="N60" i="12"/>
  <c r="F61" i="12"/>
  <c r="G61" i="12"/>
  <c r="H61" i="12"/>
  <c r="I61" i="12"/>
  <c r="J61" i="12"/>
  <c r="K61" i="12"/>
  <c r="L61" i="12"/>
  <c r="M61" i="12"/>
  <c r="N61" i="12"/>
  <c r="F62" i="12"/>
  <c r="G62" i="12"/>
  <c r="H62" i="12"/>
  <c r="I62" i="12"/>
  <c r="J62" i="12"/>
  <c r="K62" i="12"/>
  <c r="L62" i="12"/>
  <c r="M62" i="12"/>
  <c r="N62" i="12"/>
  <c r="F63" i="12"/>
  <c r="G63" i="12"/>
  <c r="H63" i="12"/>
  <c r="I63" i="12"/>
  <c r="J63" i="12"/>
  <c r="K63" i="12"/>
  <c r="L63" i="12"/>
  <c r="M63" i="12"/>
  <c r="N63" i="12"/>
  <c r="E55" i="12"/>
  <c r="E56" i="12"/>
  <c r="E57" i="12"/>
  <c r="E58" i="12"/>
  <c r="E59" i="12"/>
  <c r="E60" i="12"/>
  <c r="E61" i="12"/>
  <c r="E62" i="12"/>
  <c r="E63" i="12"/>
  <c r="E12" i="12"/>
  <c r="F12" i="12"/>
  <c r="G12" i="12"/>
  <c r="H12" i="12"/>
  <c r="I12" i="12"/>
  <c r="J12" i="12"/>
  <c r="J22" i="12" s="1"/>
  <c r="K12" i="12"/>
  <c r="L12" i="12"/>
  <c r="M12" i="12"/>
  <c r="N12" i="12"/>
  <c r="F13" i="12"/>
  <c r="G13" i="12"/>
  <c r="H13" i="12"/>
  <c r="I13" i="12"/>
  <c r="J13" i="12"/>
  <c r="K13" i="12"/>
  <c r="L13" i="12"/>
  <c r="M13" i="12"/>
  <c r="N13" i="12"/>
  <c r="F14" i="12"/>
  <c r="G14" i="12"/>
  <c r="H14" i="12"/>
  <c r="I14" i="12"/>
  <c r="J14" i="12"/>
  <c r="K14" i="12"/>
  <c r="L14" i="12"/>
  <c r="M14" i="12"/>
  <c r="N14" i="12"/>
  <c r="F15" i="12"/>
  <c r="G15" i="12"/>
  <c r="H15" i="12"/>
  <c r="I15" i="12"/>
  <c r="J15" i="12"/>
  <c r="K15" i="12"/>
  <c r="L15" i="12"/>
  <c r="M15" i="12"/>
  <c r="N15" i="12"/>
  <c r="F16" i="12"/>
  <c r="G16" i="12"/>
  <c r="H16" i="12"/>
  <c r="I16" i="12"/>
  <c r="J16" i="12"/>
  <c r="K16" i="12"/>
  <c r="L16" i="12"/>
  <c r="M16" i="12"/>
  <c r="N16" i="12"/>
  <c r="F17" i="12"/>
  <c r="G17" i="12"/>
  <c r="H17" i="12"/>
  <c r="I17" i="12"/>
  <c r="J17" i="12"/>
  <c r="K17" i="12"/>
  <c r="L17" i="12"/>
  <c r="M17" i="12"/>
  <c r="N17" i="12"/>
  <c r="F18" i="12"/>
  <c r="G18" i="12"/>
  <c r="H18" i="12"/>
  <c r="I18" i="12"/>
  <c r="J18" i="12"/>
  <c r="K18" i="12"/>
  <c r="L18" i="12"/>
  <c r="M18" i="12"/>
  <c r="N18" i="12"/>
  <c r="F19" i="12"/>
  <c r="G19" i="12"/>
  <c r="H19" i="12"/>
  <c r="I19" i="12"/>
  <c r="J19" i="12"/>
  <c r="K19" i="12"/>
  <c r="L19" i="12"/>
  <c r="M19" i="12"/>
  <c r="N19" i="12"/>
  <c r="F20" i="12"/>
  <c r="G20" i="12"/>
  <c r="H20" i="12"/>
  <c r="I20" i="12"/>
  <c r="J20" i="12"/>
  <c r="K20" i="12"/>
  <c r="L20" i="12"/>
  <c r="M20" i="12"/>
  <c r="N20" i="12"/>
  <c r="F21" i="12"/>
  <c r="G21" i="12"/>
  <c r="H21" i="12"/>
  <c r="I21" i="12"/>
  <c r="J21" i="12"/>
  <c r="K21" i="12"/>
  <c r="L21" i="12"/>
  <c r="M21" i="12"/>
  <c r="N21" i="12"/>
  <c r="E13" i="12"/>
  <c r="E14" i="12"/>
  <c r="E15" i="12"/>
  <c r="E16" i="12"/>
  <c r="E17" i="12"/>
  <c r="E18" i="12"/>
  <c r="E19" i="12"/>
  <c r="E20" i="12"/>
  <c r="E21" i="12"/>
  <c r="L3" i="7"/>
  <c r="L3" i="10" s="1"/>
  <c r="N11" i="12" s="1"/>
  <c r="K3" i="7"/>
  <c r="K3" i="10" s="1"/>
  <c r="M11" i="12" s="1"/>
  <c r="J3" i="7"/>
  <c r="I3" i="7"/>
  <c r="H3" i="7"/>
  <c r="H3" i="10" s="1"/>
  <c r="J11" i="12" s="1"/>
  <c r="G3" i="7"/>
  <c r="G3" i="10" s="1"/>
  <c r="I11" i="12" s="1"/>
  <c r="F3" i="7"/>
  <c r="E3" i="7"/>
  <c r="D3" i="7"/>
  <c r="C3" i="7"/>
  <c r="C3" i="10" s="1"/>
  <c r="E11" i="12" s="1"/>
  <c r="B7" i="7"/>
  <c r="B13" i="12" s="1"/>
  <c r="B33" i="12" s="1"/>
  <c r="B55" i="12" s="1"/>
  <c r="B8" i="7"/>
  <c r="B14" i="12" s="1"/>
  <c r="B34" i="12" s="1"/>
  <c r="B56" i="12" s="1"/>
  <c r="B9" i="7"/>
  <c r="B15" i="12" s="1"/>
  <c r="B35" i="12" s="1"/>
  <c r="B57" i="12" s="1"/>
  <c r="B10" i="7"/>
  <c r="B16" i="12" s="1"/>
  <c r="B36" i="12" s="1"/>
  <c r="B58" i="12" s="1"/>
  <c r="B11" i="7"/>
  <c r="B17" i="12" s="1"/>
  <c r="B37" i="12" s="1"/>
  <c r="B59" i="12" s="1"/>
  <c r="B12" i="7"/>
  <c r="B13" i="9" s="1"/>
  <c r="B13" i="7"/>
  <c r="B19" i="12" s="1"/>
  <c r="B39" i="12" s="1"/>
  <c r="B61" i="12" s="1"/>
  <c r="B14" i="7"/>
  <c r="B20" i="12" s="1"/>
  <c r="B40" i="12" s="1"/>
  <c r="B62" i="12" s="1"/>
  <c r="B15" i="7"/>
  <c r="B21" i="12" s="1"/>
  <c r="B41" i="12" s="1"/>
  <c r="B63" i="12" s="1"/>
  <c r="B6" i="7"/>
  <c r="B7" i="9" s="1"/>
  <c r="C13" i="12"/>
  <c r="C14" i="12"/>
  <c r="C15" i="12"/>
  <c r="C16" i="12"/>
  <c r="C17" i="12"/>
  <c r="C18" i="12"/>
  <c r="C19" i="12"/>
  <c r="C20" i="12"/>
  <c r="C21" i="12"/>
  <c r="C12" i="12"/>
  <c r="F8" i="12"/>
  <c r="G8" i="12"/>
  <c r="H8" i="12"/>
  <c r="I8" i="12"/>
  <c r="J8" i="12"/>
  <c r="K8" i="12"/>
  <c r="L8" i="12"/>
  <c r="M8" i="12"/>
  <c r="N8" i="12"/>
  <c r="E8" i="12"/>
  <c r="B3" i="12"/>
  <c r="B2" i="12"/>
  <c r="B3" i="10"/>
  <c r="B2" i="10"/>
  <c r="B3" i="9"/>
  <c r="B2" i="9"/>
  <c r="B2" i="7"/>
  <c r="B3" i="7"/>
  <c r="G69" i="12" l="1"/>
  <c r="F22" i="12"/>
  <c r="I22" i="12"/>
  <c r="E22" i="12"/>
  <c r="O61" i="12"/>
  <c r="H22" i="12"/>
  <c r="N22" i="12"/>
  <c r="M22" i="12"/>
  <c r="G22" i="12"/>
  <c r="L22" i="12"/>
  <c r="K22" i="12"/>
  <c r="I29" i="12"/>
  <c r="I64" i="12"/>
  <c r="H29" i="12"/>
  <c r="H64" i="12"/>
  <c r="O62" i="12"/>
  <c r="O58" i="12"/>
  <c r="O54" i="12"/>
  <c r="J24" i="12"/>
  <c r="O63" i="12"/>
  <c r="O59" i="12"/>
  <c r="O55" i="12"/>
  <c r="J29" i="12"/>
  <c r="J42" i="12" s="1"/>
  <c r="J64" i="12"/>
  <c r="G29" i="12"/>
  <c r="G42" i="12" s="1"/>
  <c r="G64" i="12"/>
  <c r="E29" i="12"/>
  <c r="E64" i="12"/>
  <c r="O57" i="12"/>
  <c r="F29" i="12"/>
  <c r="F42" i="12" s="1"/>
  <c r="F64" i="12"/>
  <c r="M29" i="12"/>
  <c r="M42" i="12" s="1"/>
  <c r="M64" i="12"/>
  <c r="O60" i="12"/>
  <c r="O56" i="12"/>
  <c r="N29" i="12"/>
  <c r="N42" i="12" s="1"/>
  <c r="N64" i="12"/>
  <c r="L29" i="12"/>
  <c r="L64" i="12"/>
  <c r="K29" i="12"/>
  <c r="K42" i="12" s="1"/>
  <c r="K64" i="12"/>
  <c r="N7" i="12"/>
  <c r="N28" i="12"/>
  <c r="E7" i="12"/>
  <c r="E28" i="12"/>
  <c r="C32" i="12"/>
  <c r="K32" i="12" s="1"/>
  <c r="I52" i="12"/>
  <c r="I28" i="12"/>
  <c r="J7" i="12"/>
  <c r="J28" i="12"/>
  <c r="M7" i="12"/>
  <c r="M28" i="12"/>
  <c r="C41" i="12"/>
  <c r="H41" i="12" s="1"/>
  <c r="C40" i="12"/>
  <c r="C39" i="12"/>
  <c r="M39" i="12" s="1"/>
  <c r="C38" i="12"/>
  <c r="C37" i="12"/>
  <c r="C33" i="12"/>
  <c r="I33" i="12" s="1"/>
  <c r="C35" i="12"/>
  <c r="C36" i="12"/>
  <c r="C34" i="12"/>
  <c r="G24" i="12"/>
  <c r="M24" i="12"/>
  <c r="F24" i="12"/>
  <c r="L24" i="12"/>
  <c r="I24" i="12"/>
  <c r="H24" i="12"/>
  <c r="E24" i="12"/>
  <c r="N24" i="12"/>
  <c r="K24" i="12"/>
  <c r="I7" i="12"/>
  <c r="J52" i="12"/>
  <c r="E52" i="12"/>
  <c r="N52" i="12"/>
  <c r="M52" i="12"/>
  <c r="B18" i="12"/>
  <c r="B38" i="12" s="1"/>
  <c r="B60" i="12" s="1"/>
  <c r="J3" i="10"/>
  <c r="L11" i="12" s="1"/>
  <c r="I3" i="10"/>
  <c r="K11" i="12" s="1"/>
  <c r="F3" i="10"/>
  <c r="H11" i="12" s="1"/>
  <c r="B12" i="9"/>
  <c r="E3" i="10"/>
  <c r="G11" i="12" s="1"/>
  <c r="B11" i="9"/>
  <c r="D3" i="10"/>
  <c r="F11" i="12" s="1"/>
  <c r="B10" i="9"/>
  <c r="B9" i="9"/>
  <c r="B8" i="9"/>
  <c r="B16" i="9"/>
  <c r="B15" i="9"/>
  <c r="B14" i="9"/>
  <c r="B12" i="12"/>
  <c r="B32" i="12" s="1"/>
  <c r="B54" i="12" s="1"/>
  <c r="C70" i="12" l="1"/>
  <c r="C69" i="12"/>
  <c r="I42" i="12"/>
  <c r="E42" i="12"/>
  <c r="L42" i="12"/>
  <c r="H42" i="12"/>
  <c r="J39" i="12"/>
  <c r="K39" i="12"/>
  <c r="E32" i="12"/>
  <c r="K7" i="12"/>
  <c r="K28" i="12"/>
  <c r="G32" i="12"/>
  <c r="F32" i="12"/>
  <c r="G7" i="12"/>
  <c r="G28" i="12"/>
  <c r="N32" i="12"/>
  <c r="H7" i="12"/>
  <c r="H28" i="12"/>
  <c r="L7" i="12"/>
  <c r="L28" i="12"/>
  <c r="M32" i="12"/>
  <c r="J32" i="12"/>
  <c r="F52" i="12"/>
  <c r="F28" i="12"/>
  <c r="M41" i="12"/>
  <c r="F41" i="12"/>
  <c r="E41" i="12"/>
  <c r="I41" i="12"/>
  <c r="K41" i="12"/>
  <c r="K36" i="12"/>
  <c r="J36" i="12"/>
  <c r="L36" i="12"/>
  <c r="E36" i="12"/>
  <c r="M36" i="12"/>
  <c r="N36" i="12"/>
  <c r="H36" i="12"/>
  <c r="E35" i="12"/>
  <c r="I35" i="12"/>
  <c r="K35" i="12"/>
  <c r="L35" i="12"/>
  <c r="F35" i="12"/>
  <c r="H33" i="12"/>
  <c r="E33" i="12"/>
  <c r="E34" i="12"/>
  <c r="F34" i="12"/>
  <c r="G34" i="12"/>
  <c r="I34" i="12"/>
  <c r="J34" i="12"/>
  <c r="K34" i="12"/>
  <c r="M34" i="12"/>
  <c r="H39" i="12"/>
  <c r="I39" i="12"/>
  <c r="L39" i="12"/>
  <c r="E39" i="12"/>
  <c r="F39" i="12"/>
  <c r="E37" i="12"/>
  <c r="F37" i="12"/>
  <c r="G37" i="12"/>
  <c r="I37" i="12"/>
  <c r="J37" i="12"/>
  <c r="K37" i="12"/>
  <c r="F38" i="12"/>
  <c r="G38" i="12"/>
  <c r="H38" i="12"/>
  <c r="E38" i="12"/>
  <c r="I38" i="12"/>
  <c r="J38" i="12"/>
  <c r="L38" i="12"/>
  <c r="N38" i="12"/>
  <c r="E40" i="12"/>
  <c r="G40" i="12"/>
  <c r="H40" i="12"/>
  <c r="F7" i="12"/>
  <c r="G52" i="12"/>
  <c r="H52" i="12"/>
  <c r="K52" i="12"/>
  <c r="L52" i="12"/>
  <c r="H45" i="12" l="1"/>
  <c r="E45" i="12"/>
  <c r="I45" i="12"/>
  <c r="L45" i="12"/>
  <c r="J45" i="12"/>
  <c r="N45" i="12"/>
  <c r="M45" i="12"/>
  <c r="G45" i="12"/>
  <c r="K45" i="12"/>
  <c r="F45" i="12"/>
  <c r="K47" i="12" l="1"/>
  <c r="I47" i="12"/>
</calcChain>
</file>

<file path=xl/sharedStrings.xml><?xml version="1.0" encoding="utf-8"?>
<sst xmlns="http://schemas.openxmlformats.org/spreadsheetml/2006/main" count="109" uniqueCount="102">
  <si>
    <t>Instructions</t>
  </si>
  <si>
    <t>Using Vena Excel Templates in 'Basic' Excel</t>
  </si>
  <si>
    <t>Apply your own colors &amp; branding</t>
  </si>
  <si>
    <t>Go to 'Page Layout', then 'Themes' to select from other color formats and fonts.</t>
  </si>
  <si>
    <t>Go to 'Home', then 'Cell styles' to reformat the appearance and colors of different included cell types.</t>
  </si>
  <si>
    <t>Combine with other Entities / Departments / Cost Centers / Profit Centers</t>
  </si>
  <si>
    <t>Aggregate sheets together using excel logic</t>
  </si>
  <si>
    <t>Contact a Vena rep to learn more about automatically aggregating your labour expenses</t>
  </si>
  <si>
    <t>Assumptions</t>
  </si>
  <si>
    <t>Month</t>
  </si>
  <si>
    <t>Year</t>
  </si>
  <si>
    <t>Scenario</t>
  </si>
  <si>
    <t>Scenarios</t>
  </si>
  <si>
    <t>Budget</t>
  </si>
  <si>
    <t>Approved Budget</t>
  </si>
  <si>
    <t>Forecast</t>
  </si>
  <si>
    <t>What If 1</t>
  </si>
  <si>
    <t>What If 2</t>
  </si>
  <si>
    <t>Quantity</t>
  </si>
  <si>
    <t>Costs ($)</t>
  </si>
  <si>
    <t>Overview</t>
  </si>
  <si>
    <t>Part 1</t>
  </si>
  <si>
    <t>Part 2</t>
  </si>
  <si>
    <t>Part 3</t>
  </si>
  <si>
    <t>Part 4</t>
  </si>
  <si>
    <t>Market Demand</t>
  </si>
  <si>
    <t>Price ($)</t>
  </si>
  <si>
    <t>Suggested Contribution Helper Array</t>
  </si>
  <si>
    <t>% Demand Utilization</t>
  </si>
  <si>
    <t>Final Revenue</t>
  </si>
  <si>
    <t>Products Sold</t>
  </si>
  <si>
    <t>Set-Up</t>
  </si>
  <si>
    <t>Contact a Vena rep to learn how any selection of these choices will automatically populate the appropriate data with Vena.</t>
  </si>
  <si>
    <t>These selections will automatically populate in the following sheets.</t>
  </si>
  <si>
    <t>The intersection where this suggested contribution should be entered is highlighted in green for your convenience.</t>
  </si>
  <si>
    <t>Market Price</t>
  </si>
  <si>
    <t>Input Data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</si>
  <si>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</si>
  <si>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</si>
  <si>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</si>
  <si>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</si>
  <si>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</si>
  <si>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</si>
  <si>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</si>
  <si>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</si>
  <si>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</si>
  <si>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</si>
  <si>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Part 5</t>
  </si>
  <si>
    <t>Part 6</t>
  </si>
  <si>
    <t>Part 7</t>
  </si>
  <si>
    <t>Part 8</t>
  </si>
  <si>
    <t>Part 9</t>
  </si>
  <si>
    <t>Part 10</t>
  </si>
  <si>
    <t>Product:</t>
  </si>
  <si>
    <t>Quantity Available</t>
  </si>
  <si>
    <t>Number of Builds</t>
  </si>
  <si>
    <t>% Inventory Util.</t>
  </si>
  <si>
    <t>To allocate product builds, simply add the suggested allocation number (purple) to the green highlighted cell in the Number of Builds row below</t>
  </si>
  <si>
    <t>Product Build Allocation</t>
  </si>
  <si>
    <t>Maximum Build Quantity</t>
  </si>
  <si>
    <t>Inventory Available</t>
  </si>
  <si>
    <t>Cost per Part</t>
  </si>
  <si>
    <t>Available Inventory</t>
  </si>
  <si>
    <t>Location</t>
  </si>
  <si>
    <t>Location A</t>
  </si>
  <si>
    <t>Location B</t>
  </si>
  <si>
    <t>Location C</t>
  </si>
  <si>
    <t>Location D</t>
  </si>
  <si>
    <t>Location E</t>
  </si>
  <si>
    <t>Parts</t>
  </si>
  <si>
    <t>Products</t>
  </si>
  <si>
    <t>Cost Breakdown by Part per Individual Product ($)</t>
  </si>
  <si>
    <t>Profit ($)</t>
  </si>
  <si>
    <t>Total Cost ($)</t>
  </si>
  <si>
    <t>Suggested Build Allocation Calculations</t>
  </si>
  <si>
    <t>Inventory</t>
  </si>
  <si>
    <t>Build Limit Array</t>
  </si>
  <si>
    <t>These % of inventoy utilization metrics allow you to see inventory utilization by part, helping you identify where product builds are being limited due to insufficient inventory.</t>
  </si>
  <si>
    <t>These % of demand utilization metrics allow you to see which products are fulfilling their demand, allowing you to see the most profitable products and other meaningful observations.</t>
  </si>
  <si>
    <t>Profit ($) Factoring Availability</t>
  </si>
  <si>
    <t>Parts Used</t>
  </si>
  <si>
    <t>Final Costs</t>
  </si>
  <si>
    <t>Final Profit</t>
  </si>
  <si>
    <t>This template allows you to plan what products you should build from an inventory of product parts to maximize profitibility.</t>
  </si>
  <si>
    <t>Fill in the scenarios and locations that you want to plan product build allocations for in the assumptions below.</t>
  </si>
  <si>
    <t>Also fill in the parts and product lists with your own products and the parts they are constructed from.</t>
  </si>
  <si>
    <t>Locatio</t>
  </si>
  <si>
    <t>Then select the month, year, scenario, and location that you want to plan for in the drop downs below.</t>
  </si>
  <si>
    <t>Input Tabs (Product Price &amp; Demand / Inventory &amp; Cost / Product Build Requirements)</t>
  </si>
  <si>
    <t>Build Allocation</t>
  </si>
  <si>
    <t>Fill in the demand of each product as well as the price the product is sold at.</t>
  </si>
  <si>
    <t>Fill in the current inventory of each part, and the cost that each part was purchased for.</t>
  </si>
  <si>
    <t>Fill in the product build requirements form, indicating which parts and how many of them are required to build each product.</t>
  </si>
  <si>
    <t>This sheet automatically pulls in the data that was set up in the input tabs, calculating all costs and profits between the products and constituent parts.</t>
  </si>
  <si>
    <t>The next section provides a suggested build quantity of a product to be produced from the current inventory of parts.</t>
  </si>
  <si>
    <t>Suggested Build Quantity:</t>
  </si>
  <si>
    <t>Simply enter the suggested build quantity in the green highlighted cell until there are no remaining profitable or possible builds.</t>
  </si>
  <si>
    <t>Now you have optimized product builds from constituent parts for maximum profitability.</t>
  </si>
  <si>
    <t>Surrounding this matrix, you can see the % Utilization of Product Demand &amp; Parts Inventory, to give you more insight into the allocations and help inform changes.</t>
  </si>
  <si>
    <t>Contact a Vena rep to learn how to automate this build allocation process with Vena.</t>
  </si>
  <si>
    <t>Product Manufacturing &amp; Inventory Profitability Optimization</t>
  </si>
  <si>
    <t>Build Requirements (Quantity)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</si>
</sst>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1" formatCode="_(* #,##0_);_(* \(#,##0\);_(* &quot;-&quot;_);_(@_)"/>
    <numFmt numFmtId="164" formatCode="_-&quot;$&quot;* #,##0.00_-;\-&quot;$&quot;* #,##0.00_-;_-&quot;$&quot;* &quot;-&quot;??_-;_-@_-"/>
    <numFmt numFmtId="165" formatCode="&quot;$&quot;#,###;\(&quot;$&quot;#,###\)\ "/>
    <numFmt numFmtId="166" formatCode="&quot;$&quot;#,###,&quot;k&quot;;\(&quot;$&quot;#,###,&quot;k&quot;\)\ "/>
    <numFmt numFmtId="167" formatCode="&quot;$&quot;#,###,,&quot;m&quot;;\(&quot;$&quot;#,###,,&quot;m&quot;\)"/>
    <numFmt numFmtId="168" formatCode="[$-409]\ mmm\ yy;@"/>
    <numFmt numFmtId="169" formatCode="[Color53]\(0\);[Color53]\(0\);&quot;&quot;;[Color53]@"/>
    <numFmt numFmtId="170" formatCode="[$-409]\ mmm\ ;@"/>
    <numFmt numFmtId="171" formatCode="_(* #,##0_);_(* \(#,##0\);_(* &quot;-&quot;_);@\ "/>
    <numFmt numFmtId="172" formatCode="_(* #,##0_);_(* \(#,##0\);_(* &quot;-&quot;_);@"/>
    <numFmt numFmtId="173" formatCode="\ #&quot;▾&quot;;\ \-#&quot;▾&quot;;\ &quot;▾&quot;;@&quot;▾&quot;"/>
    <numFmt numFmtId="174" formatCode="[Color53]&quot;▴&quot;&quot;$&quot;#,###,&quot;k&quot;;[Color10]&quot;▾&quot;&quot;$&quot;#,###,&quot;k&quot;;\ &quot;-&quot;\ ;@"/>
    <numFmt numFmtId="175" formatCode="[Color10]&quot;▴&quot;&quot;$&quot;#,###,&quot;k&quot;;[Color53]&quot;▾&quot;&quot;$&quot;#,###,&quot;k&quot;;\ &quot;-&quot;\ ;@"/>
    <numFmt numFmtId="176" formatCode="&quot;Total Rows:&quot;\ #;&quot;Total Rows:&quot;\ \-#;&quot;&quot;;@"/>
    <numFmt numFmtId="177" formatCode="\ &quot;Active&quot;\ 0;&quot;&quot;;\ &quot;None&quot;;@"/>
    <numFmt numFmtId="178" formatCode="_(* #,##0.0%_);_(* \(#,##0.0%\);_(* &quot;-&quot;_);@"/>
    <numFmt numFmtId="179" formatCode="[$-409]mmm/d/yyyy;"/>
    <numFmt numFmtId="180" formatCode="\ 0\ &quot;Days&quot;;[Color53]\ \-0\ &quot;Days&quot;;[Color53]\ &quot;Immediate&quot;;@"/>
    <numFmt numFmtId="181" formatCode="\ #&quot;▾&quot;;\ \-#&quot;▾&quot;;&quot;▾&quot;;@&quot;▾&quot;"/>
    <numFmt numFmtId="182" formatCode="[Color53]\✗;#;[Color15]\✓;@"/>
    <numFmt numFmtId="183" formatCode="_(* #,##0_);_(* \(#,##0\);_(* &quot;-&quot;_);\ &quot;•&quot;\ @"/>
    <numFmt numFmtId="184" formatCode="[Color53]&quot;▴&quot;#,###;[Color10]&quot;▾&quot;#,###;&quot;&quot;;@"/>
    <numFmt numFmtId="185" formatCode="[Color10]&quot;▴&quot;#,###;[Color53]&quot;▾&quot;#,###;&quot;&quot;;@"/>
    <numFmt numFmtId="186" formatCode="_(* #,##0_);_(* \(#,##0\);_(* &quot;-&quot;_);\ @\ "/>
    <numFmt numFmtId="187" formatCode="_(* #,##0_);_(* \(#,##0\);_(* &quot;-&quot;_);&quot;▸&quot;\ @"/>
    <numFmt numFmtId="188" formatCode="\(0\)\ ;&quot;&quot;\ ;&quot;&quot;\ ;&quot;&quot;\ @"/>
    <numFmt numFmtId="189" formatCode="_(* #,##0.00_);_(* \(#,##0.00\);_(* &quot;-&quot;_);_(@_)"/>
    <numFmt numFmtId="190" formatCode="mmmm\,\ yyyy"/>
    <numFmt numFmtId="191" formatCode="&quot;$&quot;\ 0,000.00"/>
    <numFmt numFmtId="192" formatCode="&quot;$&quot;#,##0.00"/>
    <numFmt numFmtId="193" formatCode="_(* #,##0.0_);_(* \(#,##0.0\);_(* &quot;-&quot;_);_(@_)"/>
  </numFmts>
  <fonts count="38" x14ac:knownFonts="1">
    <font>
      <sz val="9"/>
      <color theme="1" tint="0.39994506668294322"/>
      <name val="Arial Nova"/>
      <family val="2"/>
      <scheme val="minor"/>
    </font>
    <font>
      <sz val="18"/>
      <color theme="3"/>
      <name val="Franklin Gothic Medium Cond"/>
      <family val="2"/>
      <scheme val="major"/>
    </font>
    <font>
      <sz val="11"/>
      <color rgb="FF006100"/>
      <name val="Arial Nova"/>
      <family val="2"/>
      <scheme val="minor"/>
    </font>
    <font>
      <sz val="11"/>
      <color rgb="FF9C0006"/>
      <name val="Arial Nova"/>
      <family val="2"/>
      <scheme val="minor"/>
    </font>
    <font>
      <sz val="11"/>
      <color rgb="FF9C5700"/>
      <name val="Arial Nova"/>
      <family val="2"/>
      <scheme val="minor"/>
    </font>
    <font>
      <b/>
      <sz val="16"/>
      <color theme="1"/>
      <name val="Arial Nova"/>
      <family val="2"/>
      <scheme val="minor"/>
    </font>
    <font>
      <sz val="9"/>
      <color theme="1" tint="0.39994506668294322"/>
      <name val="Arial Nova"/>
      <family val="2"/>
      <scheme val="minor"/>
    </font>
    <font>
      <sz val="10"/>
      <color theme="0"/>
      <name val="Franklin Gothic Medium Cond"/>
      <family val="2"/>
      <scheme val="major"/>
    </font>
    <font>
      <sz val="11"/>
      <color theme="0"/>
      <name val="Franklin Gothic Medium Cond"/>
      <family val="2"/>
      <scheme val="major"/>
    </font>
    <font>
      <sz val="9"/>
      <color theme="1"/>
      <name val="Arial Nova"/>
      <family val="2"/>
      <scheme val="minor"/>
    </font>
    <font>
      <sz val="9.5"/>
      <color theme="0"/>
      <name val="Franklin Gothic Medium Cond"/>
      <family val="2"/>
      <scheme val="major"/>
    </font>
    <font>
      <b/>
      <sz val="22"/>
      <color theme="0"/>
      <name val="Franklin Gothic Medium Cond"/>
      <family val="2"/>
      <scheme val="major"/>
    </font>
    <font>
      <sz val="14"/>
      <color theme="0"/>
      <name val="Franklin Gothic Medium Cond"/>
      <family val="2"/>
      <scheme val="major"/>
    </font>
    <font>
      <sz val="9"/>
      <color theme="1" tint="0.39994506668294322"/>
      <name val="Arial Nova"/>
      <family val="5"/>
      <scheme val="minor"/>
    </font>
    <font>
      <sz val="10"/>
      <color theme="1" tint="0.39991454817346722"/>
      <name val="Franklin Gothic Medium Cond"/>
      <family val="2"/>
      <scheme val="major"/>
    </font>
    <font>
      <b/>
      <sz val="11"/>
      <color theme="1" tint="0.39994506668294322"/>
      <name val="Arial Nova"/>
      <family val="2"/>
      <scheme val="minor"/>
    </font>
    <font>
      <sz val="15"/>
      <color theme="1"/>
      <name val="Franklin Gothic Medium Cond"/>
      <family val="2"/>
      <scheme val="major"/>
    </font>
    <font>
      <b/>
      <sz val="9"/>
      <color theme="1"/>
      <name val="Arial Nova"/>
      <family val="2"/>
      <scheme val="minor"/>
    </font>
    <font>
      <b/>
      <sz val="9.5"/>
      <color theme="1"/>
      <name val="Arial Nova"/>
      <family val="2"/>
      <scheme val="minor"/>
    </font>
    <font>
      <sz val="9"/>
      <color theme="0"/>
      <name val="Arial Nova"/>
      <family val="2"/>
      <scheme val="minor"/>
    </font>
    <font>
      <b/>
      <sz val="8"/>
      <color theme="1" tint="0.39994506668294322"/>
      <name val="Arial Nova"/>
      <family val="2"/>
      <scheme val="minor"/>
    </font>
    <font>
      <sz val="9"/>
      <color theme="4"/>
      <name val="Arial Nova"/>
      <family val="2"/>
      <scheme val="minor"/>
    </font>
    <font>
      <b/>
      <sz val="9"/>
      <color theme="3"/>
      <name val="Arial Nova"/>
      <family val="2"/>
      <scheme val="minor"/>
    </font>
    <font>
      <sz val="18"/>
      <color theme="4"/>
      <name val="Franklin Gothic Medium Cond"/>
      <family val="2"/>
      <scheme val="major"/>
    </font>
    <font>
      <sz val="14"/>
      <color theme="1"/>
      <name val="Franklin Gothic Medium Cond"/>
      <family val="2"/>
      <scheme val="major"/>
    </font>
    <font>
      <b/>
      <sz val="24"/>
      <color theme="3"/>
      <name val="Franklin Gothic Medium Cond"/>
      <family val="2"/>
      <scheme val="major"/>
    </font>
    <font>
      <b/>
      <sz val="9.5"/>
      <color theme="0"/>
      <name val="Arial Nova"/>
      <family val="2"/>
      <scheme val="minor"/>
    </font>
    <font>
      <sz val="10"/>
      <color theme="1"/>
      <name val="Franklin Gothic Medium Cond"/>
      <family val="2"/>
      <scheme val="major"/>
    </font>
    <font>
      <sz val="11"/>
      <color theme="1" tint="0.39994506668294322"/>
      <name val="Franklin Gothic Medium Cond"/>
      <family val="2"/>
      <scheme val="major"/>
    </font>
    <font>
      <sz val="9"/>
      <color theme="1" tint="0.34998626667073579"/>
      <name val="Arial Nova"/>
      <family val="2"/>
      <scheme val="minor"/>
    </font>
    <font>
      <sz val="12"/>
      <color theme="1"/>
      <name val="Arial Nova"/>
      <family val="2"/>
      <scheme val="minor"/>
    </font>
    <font>
      <sz val="12"/>
      <color theme="0"/>
      <name val="Franklin Gothic Medium Cond"/>
      <family val="2"/>
      <scheme val="major"/>
    </font>
    <font>
      <sz val="18"/>
      <color theme="1"/>
      <name val="Franklin Gothic Medium Cond"/>
      <family val="2"/>
      <scheme val="major"/>
    </font>
    <font>
      <b/>
      <sz val="14"/>
      <color theme="1"/>
      <name val="Franklin Gothic Medium Cond"/>
      <family val="2"/>
      <scheme val="major"/>
    </font>
    <font>
      <b/>
      <sz val="11"/>
      <color theme="1"/>
      <name val="Arial Nova"/>
      <family val="2"/>
      <scheme val="minor"/>
    </font>
    <font>
      <b/>
      <sz val="24"/>
      <color theme="1"/>
      <name val="Arial Nova"/>
      <family val="2"/>
      <scheme val="minor"/>
    </font>
    <font>
      <sz val="11"/>
      <color rgb="FF928E87"/>
      <name val="Arial Nova"/>
      <family val="2"/>
      <scheme val="minor"/>
    </font>
    <font>
      <sz val="8"/>
      <name val="Arial Nova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-0.24994659260841701"/>
        <bgColor theme="3"/>
      </patternFill>
    </fill>
    <fill>
      <patternFill patternType="solid">
        <fgColor theme="3"/>
        <bgColor theme="3"/>
      </patternFill>
    </fill>
    <fill>
      <patternFill patternType="solid">
        <fgColor theme="3"/>
        <bgColor indexed="64"/>
      </patternFill>
    </fill>
    <fill>
      <patternFill patternType="solid">
        <fgColor theme="3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-0.24994659260841701"/>
        <bgColor indexed="64"/>
      </patternFill>
    </fill>
    <fill>
      <gradientFill degree="90">
        <stop position="0">
          <color theme="0"/>
        </stop>
        <stop position="1">
          <color theme="2" tint="0.80001220740379042"/>
        </stop>
      </gradientFill>
    </fill>
    <fill>
      <patternFill patternType="solid">
        <fgColor theme="0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0.79998168889431442"/>
        <bgColor indexed="64"/>
      </patternFill>
    </fill>
    <fill>
      <gradientFill degree="90">
        <stop position="0">
          <color theme="0" tint="-5.0965910824915313E-2"/>
        </stop>
        <stop position="1">
          <color theme="2" tint="0.80001220740379042"/>
        </stop>
      </gradientFill>
    </fill>
    <fill>
      <patternFill patternType="solid">
        <fgColor theme="2" tint="0.59996337778862885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7" tint="0.79998168889431442"/>
        <bgColor theme="0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/>
      <right/>
      <top/>
      <bottom style="thin">
        <color theme="0" tint="-0.1499069185460982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ck">
        <color theme="0" tint="-4.9989318521683403E-2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3"/>
      </bottom>
      <diagonal/>
    </border>
    <border>
      <left/>
      <right/>
      <top style="medium">
        <color theme="1" tint="0.79998168889431442"/>
      </top>
      <bottom/>
      <diagonal/>
    </border>
    <border>
      <left/>
      <right style="thick">
        <color theme="0" tint="-4.9989318521683403E-2"/>
      </right>
      <top style="medium">
        <color theme="1" tint="0.79998168889431442"/>
      </top>
      <bottom/>
      <diagonal/>
    </border>
    <border>
      <left/>
      <right/>
      <top style="double">
        <color theme="1" tint="0.59996337778862885"/>
      </top>
      <bottom style="medium">
        <color theme="1" tint="0.59996337778862885"/>
      </bottom>
      <diagonal/>
    </border>
    <border>
      <left/>
      <right/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</borders>
  <cellStyleXfs count="72">
    <xf numFmtId="0" fontId="0" fillId="6" borderId="0">
      <alignment vertical="center"/>
    </xf>
    <xf numFmtId="0" fontId="25" fillId="6" borderId="0">
      <alignment horizontal="left"/>
    </xf>
    <xf numFmtId="41" fontId="19" fillId="18" borderId="7">
      <alignment horizontal="left" vertical="center"/>
    </xf>
    <xf numFmtId="41" fontId="9" fillId="14" borderId="7">
      <alignment horizontal="left" vertical="center"/>
    </xf>
    <xf numFmtId="41" fontId="9" fillId="6" borderId="13">
      <alignment horizontal="left" vertical="center" shrinkToFit="1"/>
    </xf>
    <xf numFmtId="41" fontId="19" fillId="18" borderId="14">
      <alignment horizontal="left" vertical="center"/>
    </xf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41" fontId="9" fillId="19" borderId="2">
      <alignment horizontal="left" vertical="center" shrinkToFit="1"/>
      <protection locked="0"/>
    </xf>
    <xf numFmtId="41" fontId="9" fillId="5" borderId="2">
      <alignment horizontal="left" vertical="center" shrinkToFit="1"/>
    </xf>
    <xf numFmtId="41" fontId="9" fillId="6" borderId="6">
      <alignment horizontal="left" vertical="center" shrinkToFit="1"/>
    </xf>
    <xf numFmtId="41" fontId="21" fillId="5" borderId="2">
      <alignment horizontal="left" vertical="center" shrinkToFit="1"/>
    </xf>
    <xf numFmtId="169" fontId="6" fillId="14" borderId="7">
      <alignment horizontal="left" vertical="center"/>
    </xf>
    <xf numFmtId="188" fontId="29" fillId="14" borderId="20">
      <alignment horizontal="left" vertical="center"/>
    </xf>
    <xf numFmtId="0" fontId="22" fillId="6" borderId="0">
      <alignment horizontal="left" vertical="center"/>
    </xf>
    <xf numFmtId="0" fontId="9" fillId="6" borderId="8">
      <alignment horizontal="left" vertical="center"/>
    </xf>
    <xf numFmtId="41" fontId="17" fillId="6" borderId="19">
      <alignment horizontal="right" vertical="center" shrinkToFit="1"/>
    </xf>
    <xf numFmtId="165" fontId="5" fillId="5" borderId="2" applyFill="0" applyBorder="0" applyProtection="0">
      <alignment horizontal="right" vertical="center" shrinkToFit="1"/>
    </xf>
    <xf numFmtId="166" fontId="5" fillId="5" borderId="2" applyFill="0" applyBorder="0" applyProtection="0">
      <alignment horizontal="right" vertical="center" shrinkToFit="1"/>
    </xf>
    <xf numFmtId="167" fontId="5" fillId="5" borderId="2" applyFill="0" applyBorder="0" applyProtection="0">
      <alignment horizontal="right" vertical="center" shrinkToFit="1"/>
    </xf>
    <xf numFmtId="0" fontId="6" fillId="6" borderId="3">
      <alignment horizontal="left" vertical="center"/>
    </xf>
    <xf numFmtId="0" fontId="6" fillId="7" borderId="3">
      <alignment horizontal="left" vertical="center"/>
    </xf>
    <xf numFmtId="0" fontId="6" fillId="8" borderId="3">
      <alignment horizontal="left" vertical="center"/>
    </xf>
    <xf numFmtId="0" fontId="7" fillId="9" borderId="4">
      <alignment horizontal="left" vertical="center"/>
    </xf>
    <xf numFmtId="0" fontId="8" fillId="10" borderId="5">
      <alignment horizontal="left" vertical="center" shrinkToFit="1"/>
    </xf>
    <xf numFmtId="0" fontId="8" fillId="11" borderId="0">
      <alignment horizontal="left" vertical="center" shrinkToFit="1"/>
    </xf>
    <xf numFmtId="168" fontId="8" fillId="12" borderId="0">
      <alignment horizontal="right" vertical="center" shrinkToFit="1"/>
    </xf>
    <xf numFmtId="0" fontId="7" fillId="13" borderId="0">
      <alignment horizontal="right" vertical="center"/>
    </xf>
    <xf numFmtId="0" fontId="8" fillId="12" borderId="0">
      <alignment horizontal="left" vertical="center"/>
    </xf>
    <xf numFmtId="170" fontId="10" fillId="15" borderId="5">
      <alignment horizontal="right" vertical="center" shrinkToFit="1"/>
    </xf>
    <xf numFmtId="0" fontId="11" fillId="12" borderId="0">
      <alignment horizontal="left" vertical="center"/>
    </xf>
    <xf numFmtId="0" fontId="12" fillId="12" borderId="0">
      <alignment horizontal="left" vertical="center"/>
    </xf>
    <xf numFmtId="171" fontId="13" fillId="5" borderId="0">
      <alignment horizontal="left" vertical="center"/>
    </xf>
    <xf numFmtId="171" fontId="6" fillId="5" borderId="2">
      <alignment horizontal="left" vertical="center" shrinkToFit="1"/>
    </xf>
    <xf numFmtId="172" fontId="13" fillId="5" borderId="9">
      <alignment horizontal="left" vertical="center"/>
    </xf>
    <xf numFmtId="173" fontId="9" fillId="16" borderId="10">
      <alignment horizontal="left" vertical="center"/>
      <protection locked="0"/>
    </xf>
    <xf numFmtId="170" fontId="14" fillId="5" borderId="11">
      <alignment horizontal="center" vertical="center" shrinkToFit="1"/>
    </xf>
    <xf numFmtId="174" fontId="15" fillId="5" borderId="2" applyFill="0" applyBorder="0">
      <alignment horizontal="right" vertical="center" shrinkToFit="1"/>
    </xf>
    <xf numFmtId="175" fontId="15" fillId="5" borderId="2" applyFill="0" applyBorder="0">
      <alignment horizontal="right" vertical="center" shrinkToFit="1"/>
    </xf>
    <xf numFmtId="0" fontId="16" fillId="17" borderId="0">
      <alignment horizontal="left" vertical="center"/>
    </xf>
    <xf numFmtId="172" fontId="17" fillId="5" borderId="12">
      <alignment horizontal="left" vertical="center" shrinkToFit="1"/>
    </xf>
    <xf numFmtId="176" fontId="18" fillId="6" borderId="13">
      <alignment horizontal="left" vertical="center" shrinkToFit="1"/>
    </xf>
    <xf numFmtId="177" fontId="9" fillId="6" borderId="13">
      <alignment horizontal="left" vertical="center"/>
    </xf>
    <xf numFmtId="178" fontId="9" fillId="19" borderId="2">
      <alignment horizontal="left" vertical="center" shrinkToFit="1"/>
      <protection locked="0"/>
    </xf>
    <xf numFmtId="179" fontId="9" fillId="19" borderId="2">
      <alignment horizontal="right" vertical="center" shrinkToFit="1"/>
      <protection locked="0"/>
    </xf>
    <xf numFmtId="180" fontId="9" fillId="19" borderId="2">
      <alignment horizontal="right" vertical="center"/>
      <protection locked="0"/>
    </xf>
    <xf numFmtId="181" fontId="9" fillId="20" borderId="2">
      <alignment horizontal="left" vertical="center" shrinkToFit="1"/>
      <protection locked="0"/>
    </xf>
    <xf numFmtId="172" fontId="9" fillId="21" borderId="2">
      <alignment horizontal="left" vertical="center" shrinkToFit="1"/>
      <protection locked="0"/>
    </xf>
    <xf numFmtId="0" fontId="9" fillId="21" borderId="2">
      <alignment horizontal="left" vertical="center"/>
      <protection locked="0"/>
    </xf>
    <xf numFmtId="0" fontId="9" fillId="19" borderId="2">
      <alignment horizontal="left" vertical="center"/>
      <protection locked="0"/>
    </xf>
    <xf numFmtId="178" fontId="9" fillId="6" borderId="15">
      <alignment horizontal="left" vertical="center" shrinkToFit="1"/>
    </xf>
    <xf numFmtId="182" fontId="15" fillId="6" borderId="15">
      <alignment horizontal="left" vertical="center"/>
    </xf>
    <xf numFmtId="183" fontId="9" fillId="6" borderId="15">
      <alignment horizontal="left" vertical="center"/>
    </xf>
    <xf numFmtId="179" fontId="9" fillId="6" borderId="15">
      <alignment horizontal="right" vertical="center" shrinkToFit="1"/>
    </xf>
    <xf numFmtId="184" fontId="20" fillId="6" borderId="0">
      <alignment horizontal="right" vertical="center" shrinkToFit="1"/>
    </xf>
    <xf numFmtId="185" fontId="20" fillId="6" borderId="0">
      <alignment horizontal="right" vertical="center" shrinkToFit="1"/>
    </xf>
    <xf numFmtId="186" fontId="6" fillId="6" borderId="15">
      <alignment horizontal="left" vertical="center"/>
    </xf>
    <xf numFmtId="178" fontId="9" fillId="5" borderId="2">
      <alignment horizontal="left" vertical="center" shrinkToFit="1"/>
    </xf>
    <xf numFmtId="179" fontId="9" fillId="5" borderId="2">
      <alignment horizontal="right" vertical="center" shrinkToFit="1"/>
    </xf>
    <xf numFmtId="0" fontId="9" fillId="5" borderId="2">
      <alignment horizontal="left" vertical="center"/>
    </xf>
    <xf numFmtId="0" fontId="1" fillId="22" borderId="16">
      <alignment horizontal="left"/>
    </xf>
    <xf numFmtId="0" fontId="23" fillId="6" borderId="1">
      <alignment horizontal="left"/>
    </xf>
    <xf numFmtId="0" fontId="24" fillId="22" borderId="0">
      <alignment horizontal="left" vertical="top"/>
    </xf>
    <xf numFmtId="0" fontId="16" fillId="17" borderId="0">
      <alignment horizontal="left" vertical="center"/>
    </xf>
    <xf numFmtId="0" fontId="26" fillId="18" borderId="7">
      <alignment horizontal="left" vertical="center"/>
    </xf>
    <xf numFmtId="0" fontId="18" fillId="14" borderId="7">
      <alignment horizontal="left" vertical="center"/>
    </xf>
    <xf numFmtId="187" fontId="18" fillId="14" borderId="7">
      <alignment horizontal="left" vertical="center"/>
    </xf>
    <xf numFmtId="0" fontId="18" fillId="6" borderId="13">
      <alignment horizontal="left" vertical="center"/>
    </xf>
    <xf numFmtId="0" fontId="27" fillId="6" borderId="17">
      <alignment horizontal="left" vertical="center"/>
    </xf>
    <xf numFmtId="0" fontId="28" fillId="14" borderId="18">
      <alignment horizontal="left" vertical="center"/>
    </xf>
    <xf numFmtId="164" fontId="6" fillId="0" borderId="0" applyFont="0" applyFill="0" applyBorder="0" applyAlignment="0" applyProtection="0"/>
  </cellStyleXfs>
  <cellXfs count="46">
    <xf numFmtId="0" fontId="0" fillId="6" borderId="0" xfId="0">
      <alignment vertical="center"/>
    </xf>
    <xf numFmtId="0" fontId="12" fillId="12" borderId="0" xfId="32">
      <alignment horizontal="left" vertical="center"/>
    </xf>
    <xf numFmtId="0" fontId="11" fillId="12" borderId="0" xfId="31">
      <alignment horizontal="left" vertical="center"/>
    </xf>
    <xf numFmtId="0" fontId="1" fillId="22" borderId="16" xfId="61">
      <alignment horizontal="left"/>
    </xf>
    <xf numFmtId="0" fontId="17" fillId="6" borderId="8" xfId="16" applyFont="1">
      <alignment horizontal="left" vertical="center"/>
    </xf>
    <xf numFmtId="0" fontId="9" fillId="6" borderId="8" xfId="16">
      <alignment horizontal="left" vertical="center"/>
    </xf>
    <xf numFmtId="183" fontId="9" fillId="6" borderId="15" xfId="53">
      <alignment horizontal="left" vertical="center"/>
    </xf>
    <xf numFmtId="183" fontId="22" fillId="6" borderId="15" xfId="53" applyFont="1">
      <alignment horizontal="left" vertical="center"/>
    </xf>
    <xf numFmtId="0" fontId="8" fillId="12" borderId="0" xfId="29" applyAlignment="1">
      <alignment horizontal="center" vertical="center"/>
    </xf>
    <xf numFmtId="0" fontId="18" fillId="14" borderId="7" xfId="66">
      <alignment horizontal="left" vertical="center"/>
    </xf>
    <xf numFmtId="189" fontId="9" fillId="19" borderId="21" xfId="9" applyNumberFormat="1" applyBorder="1">
      <alignment horizontal="left" vertical="center" shrinkToFit="1"/>
      <protection locked="0"/>
    </xf>
    <xf numFmtId="0" fontId="30" fillId="6" borderId="0" xfId="0" applyFont="1" applyAlignment="1">
      <alignment horizontal="center" vertical="center" textRotation="90"/>
    </xf>
    <xf numFmtId="41" fontId="9" fillId="19" borderId="2" xfId="9">
      <alignment horizontal="left" vertical="center" shrinkToFit="1"/>
      <protection locked="0"/>
    </xf>
    <xf numFmtId="181" fontId="9" fillId="20" borderId="2" xfId="47">
      <alignment horizontal="left" vertical="center" shrinkToFit="1"/>
      <protection locked="0"/>
    </xf>
    <xf numFmtId="190" fontId="31" fillId="12" borderId="0" xfId="29" applyNumberFormat="1" applyFont="1">
      <alignment horizontal="left" vertical="center"/>
    </xf>
    <xf numFmtId="190" fontId="12" fillId="12" borderId="0" xfId="29" applyNumberFormat="1" applyFont="1">
      <alignment horizontal="left" vertical="center"/>
    </xf>
    <xf numFmtId="0" fontId="12" fillId="12" borderId="0" xfId="32" applyAlignment="1"/>
    <xf numFmtId="0" fontId="18" fillId="14" borderId="7" xfId="66" applyAlignment="1">
      <alignment horizontal="right" vertical="center"/>
    </xf>
    <xf numFmtId="41" fontId="9" fillId="19" borderId="21" xfId="9" applyBorder="1">
      <alignment horizontal="left" vertical="center" shrinkToFit="1"/>
      <protection locked="0"/>
    </xf>
    <xf numFmtId="0" fontId="27" fillId="6" borderId="17" xfId="69" applyAlignment="1">
      <alignment horizontal="center" vertical="center"/>
    </xf>
    <xf numFmtId="41" fontId="9" fillId="5" borderId="2" xfId="10">
      <alignment horizontal="left" vertical="center" shrinkToFit="1"/>
    </xf>
    <xf numFmtId="0" fontId="18" fillId="14" borderId="7" xfId="66" applyAlignment="1">
      <alignment horizontal="center" vertical="center"/>
    </xf>
    <xf numFmtId="41" fontId="9" fillId="19" borderId="21" xfId="9" applyNumberFormat="1" applyBorder="1">
      <alignment horizontal="left" vertical="center" shrinkToFit="1"/>
      <protection locked="0"/>
    </xf>
    <xf numFmtId="189" fontId="9" fillId="5" borderId="2" xfId="10" applyNumberFormat="1" applyAlignment="1">
      <alignment horizontal="left" vertical="center" indent="1" shrinkToFit="1"/>
    </xf>
    <xf numFmtId="189" fontId="17" fillId="6" borderId="2" xfId="10" applyNumberFormat="1" applyFont="1" applyFill="1" applyAlignment="1">
      <alignment horizontal="left" vertical="center" indent="1" shrinkToFit="1"/>
    </xf>
    <xf numFmtId="178" fontId="17" fillId="5" borderId="2" xfId="58" applyFont="1">
      <alignment horizontal="left" vertical="center" shrinkToFit="1"/>
    </xf>
    <xf numFmtId="0" fontId="34" fillId="6" borderId="8" xfId="16" applyFont="1">
      <alignment horizontal="left" vertical="center"/>
    </xf>
    <xf numFmtId="191" fontId="35" fillId="6" borderId="6" xfId="71" applyNumberFormat="1" applyFont="1" applyFill="1" applyBorder="1" applyAlignment="1">
      <alignment horizontal="right" vertical="center" shrinkToFit="1"/>
    </xf>
    <xf numFmtId="0" fontId="30" fillId="6" borderId="0" xfId="0" applyFont="1" applyAlignment="1">
      <alignment horizontal="center" vertical="center" textRotation="90"/>
    </xf>
    <xf numFmtId="0" fontId="27" fillId="6" borderId="17" xfId="69" applyAlignment="1">
      <alignment horizontal="center" vertical="center"/>
    </xf>
    <xf numFmtId="0" fontId="33" fillId="22" borderId="0" xfId="63" applyFont="1" applyAlignment="1">
      <alignment horizontal="center" vertical="center"/>
    </xf>
    <xf numFmtId="0" fontId="24" fillId="22" borderId="0" xfId="63" applyFont="1" applyAlignment="1">
      <alignment horizontal="center" vertical="center"/>
    </xf>
    <xf numFmtId="41" fontId="17" fillId="19" borderId="2" xfId="9" applyFont="1" applyFill="1">
      <alignment horizontal="left" vertical="center" shrinkToFit="1"/>
      <protection locked="0"/>
    </xf>
    <xf numFmtId="189" fontId="17" fillId="5" borderId="2" xfId="10" applyNumberFormat="1" applyFont="1" applyAlignment="1">
      <alignment horizontal="left" vertical="center" indent="1" shrinkToFit="1"/>
    </xf>
    <xf numFmtId="189" fontId="0" fillId="6" borderId="0" xfId="0" applyNumberFormat="1">
      <alignment vertical="center"/>
    </xf>
    <xf numFmtId="41" fontId="35" fillId="6" borderId="6" xfId="71" applyNumberFormat="1" applyFont="1" applyFill="1" applyBorder="1" applyAlignment="1">
      <alignment horizontal="right" vertical="center" shrinkToFit="1"/>
    </xf>
    <xf numFmtId="192" fontId="0" fillId="6" borderId="0" xfId="0" applyNumberFormat="1">
      <alignment vertical="center"/>
    </xf>
    <xf numFmtId="0" fontId="32" fillId="23" borderId="0" xfId="63" applyNumberFormat="1" applyFont="1" applyFill="1" applyAlignment="1">
      <alignment horizontal="center" vertical="center"/>
    </xf>
    <xf numFmtId="193" fontId="9" fillId="19" borderId="21" xfId="9" applyNumberFormat="1" applyBorder="1">
      <alignment horizontal="left" vertical="center" shrinkToFit="1"/>
      <protection locked="0"/>
    </xf>
    <xf numFmtId="0" fontId="12" fillId="12" borderId="0" xfId="32" applyAlignment="1">
      <alignment horizontal="center" vertical="center"/>
    </xf>
    <xf numFmtId="0" fontId="30" fillId="6" borderId="0" xfId="0" applyFont="1" applyAlignment="1">
      <alignment horizontal="center" vertical="center" textRotation="90"/>
    </xf>
    <xf numFmtId="0" fontId="36" fillId="6" borderId="0" xfId="0" applyFont="1" applyAlignment="1">
      <alignment horizontal="center" vertical="center" wrapText="1"/>
    </xf>
    <xf numFmtId="0" fontId="36" fillId="6" borderId="14" xfId="0" applyFont="1" applyBorder="1" applyAlignment="1">
      <alignment horizontal="center" vertical="center" wrapText="1"/>
    </xf>
    <xf numFmtId="0" fontId="33" fillId="22" borderId="14" xfId="63" applyFont="1" applyBorder="1" applyAlignment="1">
      <alignment horizontal="center" vertical="center"/>
    </xf>
    <xf numFmtId="0" fontId="12" fillId="12" borderId="0" xfId="32" applyAlignment="1">
      <alignment horizontal="center"/>
    </xf>
    <xf numFmtId="0" fontId="27" fillId="6" borderId="17" xfId="69" applyAlignment="1">
      <alignment horizontal="center" vertical="center"/>
    </xf>
  </cellXfs>
  <cellStyles count="72">
    <cellStyle name="_Mapping" xfId="21" xr:uid="{BD57DFB3-19E3-4D8F-8C20-53826ED2E633}"/>
    <cellStyle name="_Mapping 2" xfId="22" xr:uid="{D4EF47F2-AA9A-44D7-B643-626F193B8332}"/>
    <cellStyle name="_Mapping 3" xfId="23" xr:uid="{B6260E13-C71E-41CE-BE19-C877305B2C04}"/>
    <cellStyle name="$" xfId="18" xr:uid="{C4D81256-4B75-4BB0-ADFA-809B32CB614E}"/>
    <cellStyle name="$k" xfId="19" xr:uid="{0AC37CA3-3DCF-4D62-8952-1D478E629596}"/>
    <cellStyle name="$m" xfId="20" xr:uid="{590B078C-3D38-48C1-937F-92DA5E99DDA9}"/>
    <cellStyle name="Action Button" xfId="24" xr:uid="{40C079C8-4377-4924-9EED-7549DF181761}"/>
    <cellStyle name="Bad" xfId="7" builtinId="27" hidden="1"/>
    <cellStyle name="Bar Driver1" xfId="25" xr:uid="{0F345D8C-9D84-48E2-AD91-1FB75A4E0F62}"/>
    <cellStyle name="Bar Driver2" xfId="26" xr:uid="{B3C595D0-F31E-4435-B7AB-FA48DAE05522}"/>
    <cellStyle name="Bar mmm/yy" xfId="27" xr:uid="{1F706C9C-B4FE-4D9B-B0A9-C36935F224C9}"/>
    <cellStyle name="Bar Scenario" xfId="28" xr:uid="{30D93AA5-EBA2-419A-9A18-2AD04104F21D}"/>
    <cellStyle name="Bar Title" xfId="29" xr:uid="{AF279D1A-EFF6-4AF9-BE95-ADEDBA0F655A}"/>
    <cellStyle name="Calculation" xfId="11" builtinId="22" customBuiltin="1"/>
    <cellStyle name="Check Cell" xfId="13" builtinId="23" customBuiltin="1"/>
    <cellStyle name="Currency" xfId="71" builtinId="4"/>
    <cellStyle name="Dash mmm" xfId="30" xr:uid="{657844D6-B6C1-4234-9E9F-78628DF23959}"/>
    <cellStyle name="Explanatory Text" xfId="16" builtinId="53" customBuiltin="1"/>
    <cellStyle name="Good" xfId="6" builtinId="26" hidden="1"/>
    <cellStyle name="Gr Title1" xfId="31" xr:uid="{D1AD8D82-8ACB-40C7-93AD-ED1D763FC7C3}"/>
    <cellStyle name="Gr Title2" xfId="32" xr:uid="{5D59B7F7-C480-4048-857E-BDB92B3E2A12}"/>
    <cellStyle name="Graph" xfId="33" xr:uid="{1AEE19CD-D175-4F57-B535-114A51FB1449}"/>
    <cellStyle name="Graph Border" xfId="34" xr:uid="{9C1CE102-517F-41F4-8D8F-F2CF9107CCC9}"/>
    <cellStyle name="Graph Divider" xfId="35" xr:uid="{823B8BCF-DAED-4D8A-9A31-BB479DF7AFC6}"/>
    <cellStyle name="Graph Drop" xfId="36" xr:uid="{D2A5C683-0BF6-46E6-8016-DC6618988CB8}"/>
    <cellStyle name="Graph mmm" xfId="37" xr:uid="{68FF7D68-7CCF-4D39-977C-455D75E3254F}"/>
    <cellStyle name="Graph Stat Cost ▴" xfId="38" xr:uid="{A1A8A0D1-93A3-4D42-9047-9E054E1BEC32}"/>
    <cellStyle name="Graph Stat Rev ▴" xfId="39" xr:uid="{2FA0C646-B51A-43A1-892C-6001C3D7EA48}"/>
    <cellStyle name="Graph Title" xfId="40" xr:uid="{920EEB9E-4F04-4B58-A60B-16F18F82E915}"/>
    <cellStyle name="Graph Total" xfId="41" xr:uid="{43E27FA3-A14F-413B-896C-AB2266F84CCA}"/>
    <cellStyle name="H3 RowCount" xfId="42" xr:uid="{665FEFA9-1C94-43E8-B337-267B9C3A2661}"/>
    <cellStyle name="H3 Stat" xfId="43" xr:uid="{E38D8226-0A2F-4E28-94B4-F39C4A31B9D3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Input .0%" xfId="44" xr:uid="{921C1558-48C4-43AC-8EDC-DFA644AF6867}"/>
    <cellStyle name="Input Date" xfId="45" xr:uid="{7F16A03D-5D9E-466D-A44F-B06612AC94A2}"/>
    <cellStyle name="Input Day" xfId="46" xr:uid="{9FECA995-4DD7-4737-956D-0DAF7B2A4E9F}"/>
    <cellStyle name="Input Drop" xfId="47" xr:uid="{33DC2CE2-AA90-4214-B343-D61266EFFA8E}"/>
    <cellStyle name="Input LID" xfId="48" xr:uid="{40461D1F-860F-4CF0-9878-968B4DF0778E}"/>
    <cellStyle name="Input LID Text" xfId="49" xr:uid="{927BDE1A-A99B-48FF-831E-44A2BEAA405C}"/>
    <cellStyle name="Input Text" xfId="50" xr:uid="{DB04D7EB-173B-49D2-9A16-60294C084AA5}"/>
    <cellStyle name="Line .0%" xfId="51" xr:uid="{3031C36A-AFDD-41F6-9600-89C08C663F5D}"/>
    <cellStyle name="Line •" xfId="53" xr:uid="{54B6C245-A314-408A-84F7-5AF8806993E3}"/>
    <cellStyle name="Line ✓" xfId="52" xr:uid="{7FFBAFAF-BEC3-4F45-8916-D2330CF33998}"/>
    <cellStyle name="Line Date" xfId="54" xr:uid="{764A5482-76B0-4F6B-93D8-5D7CFFFAE001}"/>
    <cellStyle name="Line Stat Cost ▴" xfId="55" xr:uid="{47756C5A-5FEF-42A9-9E36-A6BE9B1C054B}"/>
    <cellStyle name="Line Stat Rev ▴" xfId="56" xr:uid="{C726E7D3-A9B0-42F5-B331-8D91154E3830}"/>
    <cellStyle name="Line Subtle" xfId="57" xr:uid="{9A8E67C2-755B-40DD-A50A-C621AD190862}"/>
    <cellStyle name="Linked Cell" xfId="12" builtinId="24" customBuiltin="1"/>
    <cellStyle name="Neutral" xfId="8" builtinId="28" hidden="1"/>
    <cellStyle name="Normal" xfId="0" builtinId="0" customBuiltin="1"/>
    <cellStyle name="Note" xfId="15" builtinId="10" customBuiltin="1"/>
    <cellStyle name="Output" xfId="10" builtinId="21" customBuiltin="1"/>
    <cellStyle name="Output .0%" xfId="58" xr:uid="{04679F1B-6538-419B-B712-248E14AFEFC7}"/>
    <cellStyle name="Output Date" xfId="59" xr:uid="{5BF6E6BC-A63A-4B86-97DC-07C9C7B1AF76}"/>
    <cellStyle name="Output Text" xfId="60" xr:uid="{552240BF-6E8B-4D88-9484-3EA8B05BCFA4}"/>
    <cellStyle name="Subtitle1" xfId="61" xr:uid="{A377B8B8-33BD-4B47-A997-34AA4CDFF132}"/>
    <cellStyle name="Subtitle2" xfId="62" xr:uid="{9F731A58-CEE7-4555-9117-1B6E048D317C}"/>
    <cellStyle name="Subtitle3" xfId="63" xr:uid="{942EB3A8-8534-42D5-BC02-DE2F3EF78C61}"/>
    <cellStyle name="Title" xfId="1" builtinId="15" customBuiltin="1"/>
    <cellStyle name="Title Graph" xfId="64" xr:uid="{AB16272B-1430-4A7C-ACB3-197C2D0464EF}"/>
    <cellStyle name="Title H1" xfId="65" xr:uid="{A80435FE-C380-43B0-8187-3FF2CCC1347C}"/>
    <cellStyle name="Title H2" xfId="66" xr:uid="{FE3A683F-2F01-434F-B5DC-C1A47F03679D}"/>
    <cellStyle name="Title H2 ▸" xfId="67" xr:uid="{856461DC-00AB-40BB-93A4-1E0B1A319DDA}"/>
    <cellStyle name="Title H3" xfId="68" xr:uid="{A18B9EED-578E-47F7-BC5C-DC27340ACCEE}"/>
    <cellStyle name="Top Group" xfId="69" xr:uid="{32EBE6E6-5E07-471F-AE1A-A671B46375A1}"/>
    <cellStyle name="Top Tab" xfId="70" xr:uid="{C9A77311-7859-4B81-8FCD-41903B018ED6}"/>
    <cellStyle name="Total" xfId="17" builtinId="25" customBuiltin="1"/>
    <cellStyle name="Warning Text" xfId="14" builtinId="11" customBuiltin="1"/>
  </cellStyles>
  <dxfs count="6"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theme="3" tint="0.79998168889431442"/>
        </patternFill>
      </fill>
      <border>
        <left style="thin">
          <color theme="3" tint="-0.24994659260841701"/>
        </left>
        <right style="thin">
          <color theme="3" tint="-0.24994659260841701"/>
        </right>
        <top style="thin">
          <color theme="3" tint="-0.24994659260841701"/>
        </top>
        <bottom style="thin">
          <color theme="3" tint="-0.24994659260841701"/>
        </bottom>
        <vertical/>
        <horizontal/>
      </border>
    </dxf>
    <dxf>
      <fill>
        <patternFill>
          <bgColor rgb="FFF8F8F8"/>
        </patternFill>
      </fill>
    </dxf>
  </dxfs>
  <tableStyles count="0" defaultTableStyle="TableStyleMedium2" defaultPivotStyle="PivotStyleLight16"/>
  <colors>
    <mruColors>
      <color rgb="FF928E87"/>
      <color rgb="FFDADC94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venasolutions.com/solutions/budgeting-forecasting?utm_source=Templates&amp;utm_medium=Excel&amp;utm_campaign=FY23Q1_Templates_OpExBudget_3&amp;utm_content=LearnMoreCTA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50799</xdr:colOff>
      <xdr:row>2</xdr:row>
      <xdr:rowOff>357643</xdr:rowOff>
    </xdr:from>
    <xdr:to>
      <xdr:col>18</xdr:col>
      <xdr:colOff>198990</xdr:colOff>
      <xdr:row>22</xdr:row>
      <xdr:rowOff>137656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6D58B1-5A0D-4097-AFEC-09257E2AC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785099" y="986293"/>
          <a:ext cx="5863191" cy="3780513"/>
        </a:xfrm>
        <a:prstGeom prst="rect">
          <a:avLst/>
        </a:prstGeom>
      </xdr:spPr>
    </xdr:pic>
    <xdr:clientData/>
  </xdr:twoCellAnchor>
  <xdr:twoCellAnchor editAs="oneCell">
    <xdr:from>
      <xdr:col>18</xdr:col>
      <xdr:colOff>508000</xdr:colOff>
      <xdr:row>2</xdr:row>
      <xdr:rowOff>330200</xdr:rowOff>
    </xdr:from>
    <xdr:to>
      <xdr:col>22</xdr:col>
      <xdr:colOff>387674</xdr:colOff>
      <xdr:row>22</xdr:row>
      <xdr:rowOff>177800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9504F0-D273-4B57-B62C-CCBDBEA31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624050" y="958850"/>
          <a:ext cx="2279974" cy="3848100"/>
        </a:xfrm>
        <a:prstGeom prst="rect">
          <a:avLst/>
        </a:prstGeom>
      </xdr:spPr>
    </xdr:pic>
    <xdr:clientData/>
  </xdr:twoCellAnchor>
  <xdr:oneCellAnchor>
    <xdr:from>
      <xdr:col>20</xdr:col>
      <xdr:colOff>165100</xdr:colOff>
      <xdr:row>0</xdr:row>
      <xdr:rowOff>152400</xdr:rowOff>
    </xdr:from>
    <xdr:ext cx="1079920" cy="342900"/>
    <xdr:pic>
      <xdr:nvPicPr>
        <xdr:cNvPr id="4" name="Picture 3">
          <a:extLst>
            <a:ext uri="{FF2B5EF4-FFF2-40B4-BE49-F238E27FC236}">
              <a16:creationId xmlns:a16="http://schemas.microsoft.com/office/drawing/2014/main" id="{454D3A56-62AC-724C-95D6-20B1F1CBB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7500" y="152400"/>
          <a:ext cx="1079920" cy="3429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naTheme">
  <a:themeElements>
    <a:clrScheme name="Vena Theme">
      <a:dk1>
        <a:srgbClr val="4B4844"/>
      </a:dk1>
      <a:lt1>
        <a:srgbClr val="FFFFFF"/>
      </a:lt1>
      <a:dk2>
        <a:srgbClr val="4A9462"/>
      </a:dk2>
      <a:lt2>
        <a:srgbClr val="0070C0"/>
      </a:lt2>
      <a:accent1>
        <a:srgbClr val="C34F2E"/>
      </a:accent1>
      <a:accent2>
        <a:srgbClr val="2B6554"/>
      </a:accent2>
      <a:accent3>
        <a:srgbClr val="46788F"/>
      </a:accent3>
      <a:accent4>
        <a:srgbClr val="664E5E"/>
      </a:accent4>
      <a:accent5>
        <a:srgbClr val="96B3D9"/>
      </a:accent5>
      <a:accent6>
        <a:srgbClr val="266DC9"/>
      </a:accent6>
      <a:hlink>
        <a:srgbClr val="0070C0"/>
      </a:hlink>
      <a:folHlink>
        <a:srgbClr val="26806C"/>
      </a:folHlink>
    </a:clrScheme>
    <a:fontScheme name="Vena Fonts">
      <a:majorFont>
        <a:latin typeface="Franklin Gothic Medium Cond"/>
        <a:ea typeface=""/>
        <a:cs typeface=""/>
      </a:majorFont>
      <a:minorFont>
        <a:latin typeface="Arial Nov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F2B75-9FBB-4558-ADA1-44AF3128F0A3}">
  <sheetPr>
    <tabColor theme="1" tint="0.79998168889431442"/>
  </sheetPr>
  <dimension ref="B1:G50"/>
  <sheetViews>
    <sheetView tabSelected="1" workbookViewId="0">
      <selection activeCell="X15" sqref="X15"/>
    </sheetView>
  </sheetViews>
  <sheetFormatPr baseColWidth="10" defaultColWidth="9" defaultRowHeight="15" customHeight="1" x14ac:dyDescent="0.15"/>
  <cols>
    <col min="1" max="1" width="2.796875" customWidth="1"/>
    <col min="2" max="6" width="15.796875" customWidth="1"/>
    <col min="7" max="7" width="49.796875" customWidth="1"/>
    <col min="8" max="8" width="2.796875" customWidth="1"/>
  </cols>
  <sheetData>
    <row r="1" spans="2:7" s="2" customFormat="1" ht="30" customHeight="1" x14ac:dyDescent="0.15">
      <c r="B1" s="2" t="s">
        <v>0</v>
      </c>
    </row>
    <row r="2" spans="2:7" s="1" customFormat="1" ht="20" customHeight="1" x14ac:dyDescent="0.15">
      <c r="B2" s="1" t="s">
        <v>1</v>
      </c>
    </row>
    <row r="3" spans="2:7" ht="30" customHeight="1" thickBot="1" x14ac:dyDescent="0.3">
      <c r="B3" s="3" t="s">
        <v>100</v>
      </c>
      <c r="C3" s="3"/>
      <c r="D3" s="3"/>
      <c r="E3" s="3"/>
      <c r="F3" s="3"/>
      <c r="G3" s="3"/>
    </row>
    <row r="4" spans="2:7" ht="15" customHeight="1" thickTop="1" x14ac:dyDescent="0.15"/>
    <row r="5" spans="2:7" ht="15" customHeight="1" x14ac:dyDescent="0.15">
      <c r="B5" s="4" t="s">
        <v>2</v>
      </c>
      <c r="C5" s="5"/>
      <c r="D5" s="5"/>
      <c r="E5" s="5"/>
      <c r="F5" s="5"/>
      <c r="G5" s="5"/>
    </row>
    <row r="6" spans="2:7" ht="15" customHeight="1" x14ac:dyDescent="0.15">
      <c r="B6" s="6" t="s">
        <v>3</v>
      </c>
      <c r="C6" s="5"/>
      <c r="D6" s="5"/>
      <c r="E6" s="5"/>
      <c r="F6" s="5"/>
      <c r="G6" s="5"/>
    </row>
    <row r="7" spans="2:7" ht="15" customHeight="1" x14ac:dyDescent="0.15">
      <c r="B7" s="6" t="s">
        <v>4</v>
      </c>
      <c r="C7" s="5"/>
      <c r="D7" s="5"/>
      <c r="E7" s="5"/>
      <c r="F7" s="5"/>
      <c r="G7" s="5"/>
    </row>
    <row r="8" spans="2:7" ht="15" customHeight="1" x14ac:dyDescent="0.15">
      <c r="B8" s="6"/>
      <c r="C8" s="5"/>
      <c r="D8" s="5"/>
      <c r="E8" s="5"/>
      <c r="F8" s="5"/>
      <c r="G8" s="5"/>
    </row>
    <row r="9" spans="2:7" ht="15" customHeight="1" x14ac:dyDescent="0.15">
      <c r="B9" s="4" t="s">
        <v>20</v>
      </c>
      <c r="C9" s="5"/>
      <c r="D9" s="5"/>
      <c r="E9" s="5"/>
      <c r="F9" s="5"/>
      <c r="G9" s="5"/>
    </row>
    <row r="10" spans="2:7" ht="15" customHeight="1" x14ac:dyDescent="0.15">
      <c r="B10" s="6" t="s">
        <v>83</v>
      </c>
      <c r="C10" s="5"/>
      <c r="D10" s="5"/>
      <c r="E10" s="5"/>
      <c r="F10" s="5"/>
      <c r="G10" s="5"/>
    </row>
    <row r="11" spans="2:7" ht="15" customHeight="1" x14ac:dyDescent="0.15">
      <c r="B11" s="6"/>
      <c r="C11" s="5"/>
      <c r="D11" s="5"/>
      <c r="E11" s="5"/>
      <c r="F11" s="5"/>
      <c r="G11" s="5"/>
    </row>
    <row r="12" spans="2:7" ht="15" customHeight="1" x14ac:dyDescent="0.15">
      <c r="B12" s="4" t="s">
        <v>31</v>
      </c>
      <c r="C12" s="5"/>
      <c r="D12" s="5"/>
      <c r="E12" s="5"/>
      <c r="F12" s="5"/>
      <c r="G12" s="5"/>
    </row>
    <row r="13" spans="2:7" ht="15" customHeight="1" x14ac:dyDescent="0.15">
      <c r="B13" s="6" t="s">
        <v>84</v>
      </c>
      <c r="C13" s="5"/>
      <c r="D13" s="5"/>
      <c r="E13" s="5"/>
      <c r="F13" s="5"/>
      <c r="G13" s="5"/>
    </row>
    <row r="14" spans="2:7" ht="15" customHeight="1" x14ac:dyDescent="0.15">
      <c r="B14" s="6" t="s">
        <v>85</v>
      </c>
      <c r="C14" s="5"/>
      <c r="D14" s="5"/>
      <c r="E14" s="5"/>
      <c r="F14" s="5"/>
      <c r="G14" s="5"/>
    </row>
    <row r="15" spans="2:7" ht="15" customHeight="1" x14ac:dyDescent="0.15">
      <c r="B15" s="6" t="s">
        <v>87</v>
      </c>
      <c r="C15" s="5"/>
      <c r="D15" s="5"/>
      <c r="E15" s="5"/>
      <c r="F15" s="5"/>
      <c r="G15" s="5"/>
    </row>
    <row r="16" spans="2:7" ht="15" customHeight="1" x14ac:dyDescent="0.15">
      <c r="B16" s="6" t="s">
        <v>33</v>
      </c>
      <c r="C16" s="5"/>
      <c r="D16" s="5"/>
      <c r="E16" s="5"/>
      <c r="F16" s="5"/>
      <c r="G16" s="5"/>
    </row>
    <row r="17" spans="2:7" ht="15" customHeight="1" x14ac:dyDescent="0.15">
      <c r="B17" s="7" t="s">
        <v>32</v>
      </c>
      <c r="C17" s="5"/>
      <c r="D17" s="5"/>
      <c r="E17" s="5"/>
      <c r="F17" s="5"/>
      <c r="G17" s="5"/>
    </row>
    <row r="18" spans="2:7" ht="15" customHeight="1" x14ac:dyDescent="0.15">
      <c r="B18" s="6"/>
      <c r="C18" s="5"/>
      <c r="D18" s="5"/>
      <c r="E18" s="5"/>
      <c r="F18" s="5"/>
      <c r="G18" s="5"/>
    </row>
    <row r="19" spans="2:7" ht="15" customHeight="1" x14ac:dyDescent="0.15">
      <c r="B19" s="4" t="s">
        <v>88</v>
      </c>
      <c r="C19" s="5"/>
      <c r="D19" s="5"/>
      <c r="E19" s="5"/>
      <c r="F19" s="5"/>
      <c r="G19" s="5"/>
    </row>
    <row r="20" spans="2:7" ht="15" customHeight="1" x14ac:dyDescent="0.15">
      <c r="B20" s="6" t="s">
        <v>90</v>
      </c>
      <c r="C20" s="5"/>
      <c r="D20" s="5"/>
      <c r="E20" s="5"/>
      <c r="F20" s="5"/>
      <c r="G20" s="5"/>
    </row>
    <row r="21" spans="2:7" ht="15" customHeight="1" x14ac:dyDescent="0.15">
      <c r="B21" s="6" t="s">
        <v>91</v>
      </c>
      <c r="C21" s="5"/>
      <c r="D21" s="5"/>
      <c r="E21" s="5"/>
      <c r="F21" s="5"/>
      <c r="G21" s="5"/>
    </row>
    <row r="22" spans="2:7" ht="15" customHeight="1" x14ac:dyDescent="0.15">
      <c r="B22" s="6" t="s">
        <v>92</v>
      </c>
      <c r="C22" s="5"/>
      <c r="D22" s="5"/>
      <c r="E22" s="5"/>
      <c r="F22" s="5"/>
      <c r="G22" s="5"/>
    </row>
    <row r="23" spans="2:7" ht="15" customHeight="1" x14ac:dyDescent="0.15">
      <c r="B23" s="6"/>
      <c r="C23" s="5"/>
      <c r="D23" s="5"/>
      <c r="E23" s="5"/>
      <c r="F23" s="5"/>
      <c r="G23" s="5"/>
    </row>
    <row r="24" spans="2:7" ht="15" customHeight="1" x14ac:dyDescent="0.15">
      <c r="B24" s="4" t="s">
        <v>89</v>
      </c>
      <c r="C24" s="5"/>
      <c r="D24" s="5"/>
      <c r="E24" s="5"/>
      <c r="F24" s="5"/>
      <c r="G24" s="5"/>
    </row>
    <row r="25" spans="2:7" ht="15" customHeight="1" x14ac:dyDescent="0.15">
      <c r="B25" s="6" t="s">
        <v>93</v>
      </c>
      <c r="C25" s="5"/>
      <c r="D25" s="5"/>
      <c r="E25" s="5"/>
      <c r="F25" s="5"/>
      <c r="G25" s="5"/>
    </row>
    <row r="26" spans="2:7" ht="15" customHeight="1" x14ac:dyDescent="0.15">
      <c r="B26" s="6" t="s">
        <v>94</v>
      </c>
      <c r="C26" s="5"/>
      <c r="D26" s="5"/>
      <c r="E26" s="5"/>
      <c r="F26" s="5"/>
      <c r="G26" s="5"/>
    </row>
    <row r="27" spans="2:7" ht="15" customHeight="1" x14ac:dyDescent="0.15">
      <c r="B27" s="6" t="s">
        <v>34</v>
      </c>
      <c r="C27" s="5"/>
      <c r="D27" s="5"/>
      <c r="E27" s="5"/>
      <c r="F27" s="5"/>
      <c r="G27" s="5"/>
    </row>
    <row r="28" spans="2:7" ht="15" customHeight="1" x14ac:dyDescent="0.15">
      <c r="B28" s="6" t="s">
        <v>96</v>
      </c>
      <c r="C28" s="5"/>
      <c r="D28" s="5"/>
      <c r="E28" s="5"/>
      <c r="F28" s="5"/>
      <c r="G28" s="5"/>
    </row>
    <row r="29" spans="2:7" ht="15" customHeight="1" x14ac:dyDescent="0.15">
      <c r="B29" s="6" t="s">
        <v>97</v>
      </c>
      <c r="C29" s="5"/>
      <c r="D29" s="5"/>
      <c r="E29" s="5"/>
      <c r="F29" s="5"/>
      <c r="G29" s="5"/>
    </row>
    <row r="30" spans="2:7" ht="15" customHeight="1" x14ac:dyDescent="0.15">
      <c r="B30" s="6" t="s">
        <v>98</v>
      </c>
      <c r="C30" s="5"/>
      <c r="D30" s="5"/>
      <c r="E30" s="5"/>
      <c r="F30" s="5"/>
      <c r="G30" s="5"/>
    </row>
    <row r="31" spans="2:7" ht="15" customHeight="1" x14ac:dyDescent="0.15">
      <c r="B31" s="7" t="s">
        <v>99</v>
      </c>
      <c r="C31" s="5"/>
      <c r="D31" s="5"/>
      <c r="E31" s="5"/>
      <c r="F31" s="5"/>
      <c r="G31" s="5"/>
    </row>
    <row r="32" spans="2:7" ht="15" customHeight="1" x14ac:dyDescent="0.15">
      <c r="B32" s="6"/>
      <c r="C32" s="5"/>
      <c r="D32" s="5"/>
      <c r="E32" s="5"/>
      <c r="F32" s="5"/>
      <c r="G32" s="5"/>
    </row>
    <row r="33" spans="2:7" ht="15" customHeight="1" x14ac:dyDescent="0.15">
      <c r="B33" s="4" t="s">
        <v>5</v>
      </c>
      <c r="C33" s="5"/>
      <c r="D33" s="5"/>
      <c r="E33" s="5"/>
      <c r="F33" s="5"/>
      <c r="G33" s="5"/>
    </row>
    <row r="34" spans="2:7" ht="15" customHeight="1" x14ac:dyDescent="0.15">
      <c r="B34" s="6" t="s">
        <v>6</v>
      </c>
      <c r="C34" s="5"/>
      <c r="D34" s="5"/>
      <c r="E34" s="5"/>
      <c r="F34" s="5"/>
      <c r="G34" s="5"/>
    </row>
    <row r="35" spans="2:7" ht="15" customHeight="1" x14ac:dyDescent="0.15">
      <c r="B35" s="7" t="s">
        <v>7</v>
      </c>
      <c r="C35" s="5"/>
      <c r="D35" s="5"/>
      <c r="E35" s="5"/>
      <c r="F35" s="5"/>
      <c r="G35" s="5"/>
    </row>
    <row r="38" spans="2:7" ht="20" customHeight="1" thickBot="1" x14ac:dyDescent="0.3">
      <c r="B38" s="3" t="s">
        <v>8</v>
      </c>
      <c r="C38" s="3"/>
      <c r="D38" s="3"/>
      <c r="E38" s="3"/>
      <c r="F38" s="3"/>
    </row>
    <row r="39" spans="2:7" ht="15" customHeight="1" thickTop="1" x14ac:dyDescent="0.15"/>
    <row r="40" spans="2:7" ht="20" customHeight="1" thickBot="1" x14ac:dyDescent="0.2">
      <c r="B40" s="9" t="s">
        <v>12</v>
      </c>
      <c r="C40" s="9" t="s">
        <v>63</v>
      </c>
      <c r="D40" s="9" t="s">
        <v>9</v>
      </c>
      <c r="E40" s="9" t="s">
        <v>69</v>
      </c>
      <c r="F40" s="9" t="s">
        <v>70</v>
      </c>
    </row>
    <row r="41" spans="2:7" ht="15" customHeight="1" thickBot="1" x14ac:dyDescent="0.2">
      <c r="B41" s="12" t="s">
        <v>13</v>
      </c>
      <c r="C41" s="12" t="s">
        <v>64</v>
      </c>
      <c r="D41" s="13">
        <v>3</v>
      </c>
      <c r="E41" s="12" t="s">
        <v>21</v>
      </c>
      <c r="F41" s="12" t="s">
        <v>37</v>
      </c>
    </row>
    <row r="42" spans="2:7" ht="15" customHeight="1" thickBot="1" x14ac:dyDescent="0.2">
      <c r="B42" s="12" t="s">
        <v>14</v>
      </c>
      <c r="C42" s="12" t="s">
        <v>65</v>
      </c>
      <c r="D42" s="9" t="s">
        <v>10</v>
      </c>
      <c r="E42" s="12" t="s">
        <v>22</v>
      </c>
      <c r="F42" s="12" t="s">
        <v>38</v>
      </c>
    </row>
    <row r="43" spans="2:7" ht="15" customHeight="1" thickBot="1" x14ac:dyDescent="0.2">
      <c r="B43" s="12" t="s">
        <v>15</v>
      </c>
      <c r="C43" s="12" t="s">
        <v>66</v>
      </c>
      <c r="D43" s="13">
        <v>2023</v>
      </c>
      <c r="E43" s="12" t="s">
        <v>23</v>
      </c>
      <c r="F43" s="12" t="s">
        <v>39</v>
      </c>
    </row>
    <row r="44" spans="2:7" ht="15" customHeight="1" thickBot="1" x14ac:dyDescent="0.2">
      <c r="B44" s="12" t="s">
        <v>16</v>
      </c>
      <c r="C44" s="12" t="s">
        <v>67</v>
      </c>
      <c r="D44" s="9" t="s">
        <v>11</v>
      </c>
      <c r="E44" s="12" t="s">
        <v>24</v>
      </c>
      <c r="F44" s="12" t="s">
        <v>40</v>
      </c>
    </row>
    <row r="45" spans="2:7" ht="15" customHeight="1" thickBot="1" x14ac:dyDescent="0.2">
      <c r="B45" s="12" t="s">
        <v>17</v>
      </c>
      <c r="C45" s="12" t="s">
        <v>68</v>
      </c>
      <c r="D45" s="13" t="s">
        <v>13</v>
      </c>
      <c r="E45" s="12" t="s">
        <v>47</v>
      </c>
      <c r="F45" s="12" t="s">
        <v>41</v>
      </c>
    </row>
    <row r="46" spans="2:7" ht="15" customHeight="1" thickBot="1" x14ac:dyDescent="0.2">
      <c r="D46" s="9" t="s">
        <v>86</v>
      </c>
      <c r="E46" s="12" t="s">
        <v>48</v>
      </c>
      <c r="F46" s="12" t="s">
        <v>42</v>
      </c>
    </row>
    <row r="47" spans="2:7" ht="15" customHeight="1" thickBot="1" x14ac:dyDescent="0.2">
      <c r="D47" s="13" t="s">
        <v>64</v>
      </c>
      <c r="E47" s="12" t="s">
        <v>49</v>
      </c>
      <c r="F47" s="12" t="s">
        <v>43</v>
      </c>
    </row>
    <row r="48" spans="2:7" ht="15" customHeight="1" thickBot="1" x14ac:dyDescent="0.2">
      <c r="E48" s="12" t="s">
        <v>50</v>
      </c>
      <c r="F48" s="12" t="s">
        <v>44</v>
      </c>
    </row>
    <row r="49" spans="5:6" ht="15" customHeight="1" thickBot="1" x14ac:dyDescent="0.2">
      <c r="E49" s="12" t="s">
        <v>51</v>
      </c>
      <c r="F49" s="12" t="s">
        <v>45</v>
      </c>
    </row>
    <row r="50" spans="5:6" ht="15" customHeight="1" thickBot="1" x14ac:dyDescent="0.2">
      <c r="E50" s="12" t="s">
        <v>52</v>
      </c>
      <c r="F50" s="12" t="s">
        <v>46</v>
      </c>
    </row>
  </sheetData>
  <phoneticPr fontId="37" type="noConversion"/>
  <dataValidations count="4">
    <dataValidation type="list" allowBlank="1" showInputMessage="1" showErrorMessage="1" sqref="D45" xr:uid="{6B596B91-188E-458C-A466-FFC791C7EEE5}">
      <formula1>$B$41:$B$45</formula1>
    </dataValidation>
    <dataValidation type="list" allowBlank="1" showInputMessage="1" showErrorMessage="1" sqref="D43" xr:uid="{682C8549-2FC1-4BD8-80EF-21FEB948D2CF}">
      <formula1>"2022,2023,2024,2025,2026"</formula1>
    </dataValidation>
    <dataValidation type="list" allowBlank="1" showInputMessage="1" showErrorMessage="1" sqref="D41" xr:uid="{87FC9A96-9A5C-4D26-8E55-732565D5DE8C}">
      <formula1>"1,2,3,4,5,6,7,8,9,10,11,12"</formula1>
    </dataValidation>
    <dataValidation type="list" allowBlank="1" showInputMessage="1" showErrorMessage="1" sqref="D47" xr:uid="{450D287A-D44A-4042-A22B-D4A659370E11}">
      <formula1>$C$41:$C$45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D4306-10FC-41A8-83F0-6B08873CAA9E}">
  <sheetPr>
    <tabColor theme="2" tint="0.79998168889431442"/>
  </sheetPr>
  <dimension ref="A1:L9"/>
  <sheetViews>
    <sheetView workbookViewId="0">
      <selection activeCell="A4" sqref="A4"/>
    </sheetView>
  </sheetViews>
  <sheetFormatPr baseColWidth="10" defaultColWidth="12.796875" defaultRowHeight="15" customHeight="1" x14ac:dyDescent="0.15"/>
  <cols>
    <col min="1" max="1" width="2.796875" customWidth="1"/>
    <col min="2" max="2" width="23.19921875" customWidth="1"/>
    <col min="3" max="12" width="15.59765625" customWidth="1"/>
  </cols>
  <sheetData>
    <row r="1" spans="1:12" s="2" customFormat="1" ht="30" customHeight="1" x14ac:dyDescent="0.2">
      <c r="B1" s="2" t="str">
        <f>Instructions!D45&amp;" "&amp;"Product Price &amp; Demand"</f>
        <v>Budget Product Price &amp; Demand</v>
      </c>
      <c r="E1" s="16"/>
      <c r="F1" s="16"/>
      <c r="I1" s="16"/>
      <c r="J1" s="16"/>
      <c r="K1" s="16"/>
      <c r="L1" s="16"/>
    </row>
    <row r="2" spans="1:12" s="2" customFormat="1" ht="20" customHeight="1" x14ac:dyDescent="0.15">
      <c r="A2" s="1"/>
      <c r="B2" s="15" t="str">
        <f>Instructions!D47</f>
        <v>Location A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s="2" customFormat="1" ht="15" customHeight="1" x14ac:dyDescent="0.15">
      <c r="A3" s="8"/>
      <c r="B3" s="14">
        <f>DATE(Instructions!D43,Instructions!D41,1)</f>
        <v>44986</v>
      </c>
      <c r="C3" s="8" t="str">
        <f>'Product Build Requirements'!C3</f>
        <v>Product 1</v>
      </c>
      <c r="D3" s="8" t="str">
        <f>'Product Build Requirements'!D3</f>
        <v>Product 2</v>
      </c>
      <c r="E3" s="8" t="str">
        <f>'Product Build Requirements'!E3</f>
        <v>Product 3</v>
      </c>
      <c r="F3" s="8" t="str">
        <f>'Product Build Requirements'!F3</f>
        <v>Product 4</v>
      </c>
      <c r="G3" s="8" t="str">
        <f>'Product Build Requirements'!G3</f>
        <v>Product 5</v>
      </c>
      <c r="H3" s="8" t="str">
        <f>'Product Build Requirements'!H3</f>
        <v>Product 6</v>
      </c>
      <c r="I3" s="8" t="str">
        <f>'Product Build Requirements'!I3</f>
        <v>Product 7</v>
      </c>
      <c r="J3" s="8" t="str">
        <f>'Product Build Requirements'!J3</f>
        <v>Product 8</v>
      </c>
      <c r="K3" s="8" t="str">
        <f>'Product Build Requirements'!K3</f>
        <v>Product 9</v>
      </c>
      <c r="L3" s="8" t="str">
        <f>'Product Build Requirements'!L3</f>
        <v>Product 10</v>
      </c>
    </row>
    <row r="5" spans="1:12" ht="20" customHeight="1" thickBot="1" x14ac:dyDescent="0.2">
      <c r="B5" s="9" t="s">
        <v>25</v>
      </c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15" customHeight="1" thickBot="1" x14ac:dyDescent="0.2">
      <c r="A6" s="11"/>
      <c r="B6" s="5" t="s">
        <v>18</v>
      </c>
      <c r="C6" s="22">
        <v>169</v>
      </c>
      <c r="D6" s="22">
        <v>108</v>
      </c>
      <c r="E6" s="22">
        <v>278</v>
      </c>
      <c r="F6" s="22">
        <v>67</v>
      </c>
      <c r="G6" s="22">
        <v>288</v>
      </c>
      <c r="H6" s="22">
        <v>238</v>
      </c>
      <c r="I6" s="22">
        <v>242</v>
      </c>
      <c r="J6" s="22">
        <v>239</v>
      </c>
      <c r="K6" s="22">
        <v>442</v>
      </c>
      <c r="L6" s="22">
        <v>104</v>
      </c>
    </row>
    <row r="8" spans="1:12" ht="20" customHeight="1" thickBot="1" x14ac:dyDescent="0.2">
      <c r="B8" s="9" t="s">
        <v>35</v>
      </c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15" customHeight="1" thickBot="1" x14ac:dyDescent="0.2">
      <c r="A9" s="11"/>
      <c r="B9" s="5" t="s">
        <v>26</v>
      </c>
      <c r="C9" s="10">
        <v>39.99</v>
      </c>
      <c r="D9" s="10">
        <v>43.99</v>
      </c>
      <c r="E9" s="10">
        <v>57.99</v>
      </c>
      <c r="F9" s="10">
        <v>19.989999999999998</v>
      </c>
      <c r="G9" s="10">
        <v>28.990000000000002</v>
      </c>
      <c r="H9" s="10">
        <v>34.99</v>
      </c>
      <c r="I9" s="10">
        <v>51.99</v>
      </c>
      <c r="J9" s="10">
        <v>9.99</v>
      </c>
      <c r="K9" s="10">
        <v>24.99</v>
      </c>
      <c r="L9" s="10">
        <v>21.99</v>
      </c>
    </row>
  </sheetData>
  <mergeCells count="1">
    <mergeCell ref="C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FBAB0-57A9-4482-A9A6-9A015EE3F80E}">
  <sheetPr>
    <tabColor theme="2" tint="0.79998168889431442"/>
  </sheetPr>
  <dimension ref="A1:L16"/>
  <sheetViews>
    <sheetView workbookViewId="0">
      <selection activeCell="A4" sqref="A4"/>
    </sheetView>
  </sheetViews>
  <sheetFormatPr baseColWidth="10" defaultColWidth="12.796875" defaultRowHeight="15" customHeight="1" x14ac:dyDescent="0.15"/>
  <cols>
    <col min="1" max="1" width="2.796875" customWidth="1"/>
    <col min="2" max="2" width="23.19921875" customWidth="1"/>
    <col min="3" max="3" width="18.796875" customWidth="1"/>
    <col min="4" max="4" width="2.796875" customWidth="1"/>
    <col min="5" max="5" width="20.796875" customWidth="1"/>
  </cols>
  <sheetData>
    <row r="1" spans="1:12" s="2" customFormat="1" ht="30" customHeight="1" x14ac:dyDescent="0.2">
      <c r="B1" s="2" t="str">
        <f>Instructions!D45&amp;" "&amp;"Inventory &amp; Cost"</f>
        <v>Budget Inventory &amp; Cost</v>
      </c>
      <c r="E1" s="16"/>
      <c r="F1" s="16"/>
      <c r="I1" s="16"/>
      <c r="J1" s="16"/>
      <c r="K1" s="16"/>
      <c r="L1" s="16"/>
    </row>
    <row r="2" spans="1:12" s="2" customFormat="1" ht="20" customHeight="1" x14ac:dyDescent="0.15">
      <c r="A2" s="1"/>
      <c r="B2" s="15" t="str">
        <f>Instructions!D47</f>
        <v>Location A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s="2" customFormat="1" ht="15" customHeight="1" x14ac:dyDescent="0.15">
      <c r="A3" s="8"/>
      <c r="B3" s="14">
        <f>DATE(Instructions!D43,Instructions!D41,1)</f>
        <v>44986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5" customHeight="1" thickBot="1" x14ac:dyDescent="0.2"/>
    <row r="5" spans="1:12" ht="15" customHeight="1" x14ac:dyDescent="0.15">
      <c r="C5" s="19" t="s">
        <v>18</v>
      </c>
      <c r="E5" s="29" t="s">
        <v>19</v>
      </c>
    </row>
    <row r="6" spans="1:12" ht="20" customHeight="1" thickBot="1" x14ac:dyDescent="0.2">
      <c r="B6" s="9"/>
      <c r="C6" s="17" t="s">
        <v>62</v>
      </c>
      <c r="D6" s="17"/>
      <c r="E6" s="17" t="s">
        <v>61</v>
      </c>
    </row>
    <row r="7" spans="1:12" ht="15" customHeight="1" thickBot="1" x14ac:dyDescent="0.2">
      <c r="A7" s="40"/>
      <c r="B7" s="5" t="str">
        <f>'Product Build Requirements'!B6</f>
        <v>Part 1</v>
      </c>
      <c r="C7" s="18">
        <v>3000</v>
      </c>
      <c r="E7" s="10">
        <v>2.2919999999999998</v>
      </c>
    </row>
    <row r="8" spans="1:12" ht="15" customHeight="1" thickBot="1" x14ac:dyDescent="0.2">
      <c r="A8" s="40"/>
      <c r="B8" s="5" t="str">
        <f>'Product Build Requirements'!B7</f>
        <v>Part 2</v>
      </c>
      <c r="C8" s="18">
        <v>3250</v>
      </c>
      <c r="E8" s="10">
        <v>0.97422399999999987</v>
      </c>
    </row>
    <row r="9" spans="1:12" ht="15" customHeight="1" thickBot="1" x14ac:dyDescent="0.2">
      <c r="A9" s="40"/>
      <c r="B9" s="5" t="str">
        <f>'Product Build Requirements'!B8</f>
        <v>Part 3</v>
      </c>
      <c r="C9" s="18">
        <v>3500</v>
      </c>
      <c r="E9" s="10">
        <v>2.7840000000000003</v>
      </c>
    </row>
    <row r="10" spans="1:12" ht="15" customHeight="1" thickBot="1" x14ac:dyDescent="0.2">
      <c r="A10" s="40"/>
      <c r="B10" s="5" t="str">
        <f>'Product Build Requirements'!B9</f>
        <v>Part 4</v>
      </c>
      <c r="C10" s="18">
        <v>3000</v>
      </c>
      <c r="E10" s="10">
        <v>0.82799999999999996</v>
      </c>
    </row>
    <row r="11" spans="1:12" ht="15" customHeight="1" thickBot="1" x14ac:dyDescent="0.2">
      <c r="A11" s="40"/>
      <c r="B11" s="5" t="str">
        <f>'Product Build Requirements'!B10</f>
        <v>Part 5</v>
      </c>
      <c r="C11" s="18">
        <v>6750</v>
      </c>
      <c r="E11" s="10">
        <v>0.312</v>
      </c>
    </row>
    <row r="12" spans="1:12" ht="15" customHeight="1" thickBot="1" x14ac:dyDescent="0.2">
      <c r="A12" s="40"/>
      <c r="B12" s="5" t="str">
        <f>'Product Build Requirements'!B11</f>
        <v>Part 6</v>
      </c>
      <c r="C12" s="18">
        <v>2750</v>
      </c>
      <c r="E12" s="10">
        <v>2.9519999999999995</v>
      </c>
    </row>
    <row r="13" spans="1:12" ht="15" customHeight="1" thickBot="1" x14ac:dyDescent="0.2">
      <c r="A13" s="40"/>
      <c r="B13" s="5" t="str">
        <f>'Product Build Requirements'!B12</f>
        <v>Part 7</v>
      </c>
      <c r="C13" s="18">
        <v>4500</v>
      </c>
      <c r="E13" s="10">
        <v>0.51600000000000001</v>
      </c>
    </row>
    <row r="14" spans="1:12" ht="15" customHeight="1" thickBot="1" x14ac:dyDescent="0.2">
      <c r="A14" s="40"/>
      <c r="B14" s="5" t="str">
        <f>'Product Build Requirements'!B13</f>
        <v>Part 8</v>
      </c>
      <c r="C14" s="18">
        <v>1800</v>
      </c>
      <c r="E14" s="10">
        <v>2.0640000000000001</v>
      </c>
    </row>
    <row r="15" spans="1:12" ht="15" customHeight="1" thickBot="1" x14ac:dyDescent="0.2">
      <c r="A15" s="40"/>
      <c r="B15" s="5" t="str">
        <f>'Product Build Requirements'!B14</f>
        <v>Part 9</v>
      </c>
      <c r="C15" s="18">
        <v>2000</v>
      </c>
      <c r="E15" s="10">
        <v>2.9639999999999995</v>
      </c>
    </row>
    <row r="16" spans="1:12" ht="15" customHeight="1" thickBot="1" x14ac:dyDescent="0.2">
      <c r="A16" s="40"/>
      <c r="B16" s="5" t="str">
        <f>'Product Build Requirements'!B15</f>
        <v>Part 10</v>
      </c>
      <c r="C16" s="18">
        <v>2250</v>
      </c>
      <c r="E16" s="10">
        <v>0.74399999999999999</v>
      </c>
    </row>
  </sheetData>
  <mergeCells count="2">
    <mergeCell ref="A7:A16"/>
    <mergeCell ref="C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9BC42-7C6F-46AD-87E0-6B88C9792EE0}">
  <sheetPr>
    <tabColor theme="2" tint="0.79998168889431442"/>
  </sheetPr>
  <dimension ref="A1:M15"/>
  <sheetViews>
    <sheetView workbookViewId="0">
      <selection activeCell="A4" sqref="A4"/>
    </sheetView>
  </sheetViews>
  <sheetFormatPr baseColWidth="10" defaultColWidth="9" defaultRowHeight="15" customHeight="1" x14ac:dyDescent="0.15"/>
  <cols>
    <col min="1" max="1" width="2.796875" customWidth="1"/>
    <col min="2" max="2" width="23.19921875" customWidth="1"/>
    <col min="3" max="12" width="15.59765625" customWidth="1"/>
  </cols>
  <sheetData>
    <row r="1" spans="1:13" s="2" customFormat="1" ht="30" customHeight="1" x14ac:dyDescent="0.2">
      <c r="B1" s="2" t="str">
        <f>Instructions!D45&amp;" "&amp;"Product Build Requirements"</f>
        <v>Budget Product Build Requirements</v>
      </c>
      <c r="E1" s="16"/>
      <c r="F1" s="16"/>
      <c r="I1" s="16"/>
      <c r="J1" s="16"/>
      <c r="K1" s="16"/>
      <c r="L1" s="16"/>
    </row>
    <row r="2" spans="1:13" s="2" customFormat="1" ht="20" customHeight="1" x14ac:dyDescent="0.15">
      <c r="A2" s="1"/>
      <c r="B2" s="15" t="str">
        <f>Instructions!D47</f>
        <v>Location A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3" s="2" customFormat="1" ht="15" customHeight="1" x14ac:dyDescent="0.15">
      <c r="A3" s="8"/>
      <c r="B3" s="14">
        <f>DATE(Instructions!D43,Instructions!D41,1)</f>
        <v>44986</v>
      </c>
      <c r="C3" s="8" t="str">
        <f>Instructions!F41</f>
        <v>Product 1</v>
      </c>
      <c r="D3" s="8" t="str">
        <f>Instructions!F42</f>
        <v>Product 2</v>
      </c>
      <c r="E3" s="8" t="str">
        <f>Instructions!F43</f>
        <v>Product 3</v>
      </c>
      <c r="F3" s="8" t="str">
        <f>Instructions!F44</f>
        <v>Product 4</v>
      </c>
      <c r="G3" s="8" t="str">
        <f>Instructions!F45</f>
        <v>Product 5</v>
      </c>
      <c r="H3" s="8" t="str">
        <f>Instructions!F46</f>
        <v>Product 6</v>
      </c>
      <c r="I3" s="8" t="str">
        <f>Instructions!F47</f>
        <v>Product 7</v>
      </c>
      <c r="J3" s="8" t="str">
        <f>Instructions!F48</f>
        <v>Product 8</v>
      </c>
      <c r="K3" s="8" t="str">
        <f>Instructions!F49</f>
        <v>Product 9</v>
      </c>
      <c r="L3" s="8" t="str">
        <f>Instructions!F50</f>
        <v>Product 10</v>
      </c>
    </row>
    <row r="5" spans="1:13" ht="20" customHeight="1" thickBot="1" x14ac:dyDescent="0.2">
      <c r="B5" s="9" t="s">
        <v>101</v>
      </c>
      <c r="C5" s="9"/>
      <c r="D5" s="9"/>
      <c r="E5" s="9"/>
      <c r="F5" s="9"/>
      <c r="G5" s="9"/>
      <c r="H5" s="9"/>
      <c r="I5" s="9"/>
      <c r="J5" s="9"/>
      <c r="K5" s="9"/>
      <c r="L5" s="9"/>
    </row>
    <row r="6" spans="1:13" ht="15" customHeight="1" thickBot="1" x14ac:dyDescent="0.2">
      <c r="A6" s="40"/>
      <c r="B6" s="5" t="str">
        <f>Instructions!E41</f>
        <v>Part 1</v>
      </c>
      <c r="C6" s="38">
        <v>1</v>
      </c>
      <c r="D6" s="38">
        <v>1</v>
      </c>
      <c r="E6" s="38">
        <v>3</v>
      </c>
      <c r="F6" s="38"/>
      <c r="G6" s="38"/>
      <c r="H6" s="38">
        <v>1</v>
      </c>
      <c r="I6" s="38">
        <v>5</v>
      </c>
      <c r="J6" s="38"/>
      <c r="K6" s="38">
        <v>1</v>
      </c>
      <c r="L6" s="38">
        <v>2</v>
      </c>
      <c r="M6" s="34"/>
    </row>
    <row r="7" spans="1:13" ht="15" customHeight="1" thickBot="1" x14ac:dyDescent="0.2">
      <c r="A7" s="40"/>
      <c r="B7" s="5" t="str">
        <f>Instructions!E42</f>
        <v>Part 2</v>
      </c>
      <c r="C7" s="38">
        <v>1</v>
      </c>
      <c r="D7" s="38"/>
      <c r="E7" s="38"/>
      <c r="F7" s="38">
        <v>4</v>
      </c>
      <c r="G7" s="38">
        <v>5</v>
      </c>
      <c r="H7" s="38"/>
      <c r="I7" s="38"/>
      <c r="J7" s="38"/>
      <c r="K7" s="38"/>
      <c r="L7" s="38"/>
      <c r="M7" s="34"/>
    </row>
    <row r="8" spans="1:13" ht="15" customHeight="1" thickBot="1" x14ac:dyDescent="0.2">
      <c r="A8" s="40"/>
      <c r="B8" s="5" t="str">
        <f>Instructions!E43</f>
        <v>Part 3</v>
      </c>
      <c r="C8" s="38">
        <v>1</v>
      </c>
      <c r="D8" s="38"/>
      <c r="E8" s="38">
        <v>5</v>
      </c>
      <c r="F8" s="38"/>
      <c r="G8" s="38">
        <v>4</v>
      </c>
      <c r="H8" s="38">
        <v>1</v>
      </c>
      <c r="I8" s="38">
        <v>1</v>
      </c>
      <c r="J8" s="38"/>
      <c r="K8" s="38">
        <v>1</v>
      </c>
      <c r="L8" s="38"/>
      <c r="M8" s="34"/>
    </row>
    <row r="9" spans="1:13" ht="15" customHeight="1" thickBot="1" x14ac:dyDescent="0.2">
      <c r="A9" s="40"/>
      <c r="B9" s="5" t="str">
        <f>Instructions!E44</f>
        <v>Part 4</v>
      </c>
      <c r="C9" s="38">
        <v>2</v>
      </c>
      <c r="D9" s="38">
        <v>5</v>
      </c>
      <c r="E9" s="38"/>
      <c r="F9" s="38"/>
      <c r="G9" s="38">
        <v>4</v>
      </c>
      <c r="H9" s="38"/>
      <c r="I9" s="38">
        <v>4</v>
      </c>
      <c r="J9" s="38"/>
      <c r="K9" s="38"/>
      <c r="L9" s="38"/>
      <c r="M9" s="34"/>
    </row>
    <row r="10" spans="1:13" ht="15" customHeight="1" thickBot="1" x14ac:dyDescent="0.2">
      <c r="A10" s="40"/>
      <c r="B10" s="5" t="str">
        <f>Instructions!E45</f>
        <v>Part 5</v>
      </c>
      <c r="C10" s="38">
        <v>1</v>
      </c>
      <c r="D10" s="38"/>
      <c r="E10" s="38"/>
      <c r="F10" s="38">
        <v>1</v>
      </c>
      <c r="G10" s="38"/>
      <c r="H10" s="38">
        <v>2</v>
      </c>
      <c r="I10" s="38">
        <v>1</v>
      </c>
      <c r="J10" s="38">
        <v>3</v>
      </c>
      <c r="K10" s="38">
        <v>3</v>
      </c>
      <c r="L10" s="38">
        <v>3</v>
      </c>
      <c r="M10" s="34"/>
    </row>
    <row r="11" spans="1:13" ht="15" customHeight="1" thickBot="1" x14ac:dyDescent="0.2">
      <c r="A11" s="40"/>
      <c r="B11" s="5" t="str">
        <f>Instructions!E46</f>
        <v>Part 6</v>
      </c>
      <c r="C11" s="38">
        <v>1</v>
      </c>
      <c r="D11" s="38">
        <v>5</v>
      </c>
      <c r="E11" s="38">
        <v>1</v>
      </c>
      <c r="F11" s="38"/>
      <c r="G11" s="38">
        <v>1</v>
      </c>
      <c r="H11" s="38">
        <v>1</v>
      </c>
      <c r="I11" s="38">
        <v>3</v>
      </c>
      <c r="J11" s="38"/>
      <c r="K11" s="38"/>
      <c r="L11" s="38"/>
      <c r="M11" s="34"/>
    </row>
    <row r="12" spans="1:13" ht="15" customHeight="1" thickBot="1" x14ac:dyDescent="0.2">
      <c r="A12" s="40"/>
      <c r="B12" s="5" t="str">
        <f>Instructions!E47</f>
        <v>Part 7</v>
      </c>
      <c r="C12" s="38">
        <v>1</v>
      </c>
      <c r="D12" s="38">
        <v>1</v>
      </c>
      <c r="E12" s="38"/>
      <c r="F12" s="38">
        <v>1</v>
      </c>
      <c r="G12" s="38">
        <v>1</v>
      </c>
      <c r="H12" s="38">
        <v>5</v>
      </c>
      <c r="I12" s="38"/>
      <c r="J12" s="38">
        <v>1</v>
      </c>
      <c r="K12" s="38"/>
      <c r="L12" s="38"/>
      <c r="M12" s="34"/>
    </row>
    <row r="13" spans="1:13" ht="15" customHeight="1" thickBot="1" x14ac:dyDescent="0.2">
      <c r="A13" s="40"/>
      <c r="B13" s="5" t="str">
        <f>Instructions!E48</f>
        <v>Part 8</v>
      </c>
      <c r="C13" s="38">
        <v>1</v>
      </c>
      <c r="D13" s="38">
        <v>1</v>
      </c>
      <c r="E13" s="38"/>
      <c r="F13" s="38"/>
      <c r="G13" s="38"/>
      <c r="H13" s="38">
        <v>5</v>
      </c>
      <c r="I13" s="38">
        <v>5</v>
      </c>
      <c r="J13" s="38"/>
      <c r="K13" s="38"/>
      <c r="L13" s="38"/>
      <c r="M13" s="34"/>
    </row>
    <row r="14" spans="1:13" ht="15" customHeight="1" thickBot="1" x14ac:dyDescent="0.2">
      <c r="A14" s="40"/>
      <c r="B14" s="5" t="str">
        <f>Instructions!E49</f>
        <v>Part 9</v>
      </c>
      <c r="C14" s="38">
        <v>5</v>
      </c>
      <c r="D14" s="38"/>
      <c r="E14" s="38">
        <v>5</v>
      </c>
      <c r="F14" s="38">
        <v>1</v>
      </c>
      <c r="G14" s="38"/>
      <c r="H14" s="38"/>
      <c r="I14" s="38"/>
      <c r="J14" s="38"/>
      <c r="K14" s="38"/>
      <c r="L14" s="38"/>
      <c r="M14" s="34"/>
    </row>
    <row r="15" spans="1:13" ht="15" customHeight="1" thickBot="1" x14ac:dyDescent="0.2">
      <c r="A15" s="40"/>
      <c r="B15" s="5" t="str">
        <f>Instructions!E50</f>
        <v>Part 10</v>
      </c>
      <c r="C15" s="38">
        <v>2</v>
      </c>
      <c r="D15" s="38">
        <v>2</v>
      </c>
      <c r="E15" s="38"/>
      <c r="F15" s="38">
        <v>5</v>
      </c>
      <c r="G15" s="38">
        <v>2</v>
      </c>
      <c r="H15" s="38"/>
      <c r="I15" s="38">
        <v>2</v>
      </c>
      <c r="J15" s="38"/>
      <c r="K15" s="38">
        <v>2</v>
      </c>
      <c r="L15" s="38"/>
      <c r="M15" s="34"/>
    </row>
  </sheetData>
  <mergeCells count="2">
    <mergeCell ref="A6:A15"/>
    <mergeCell ref="C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A9254-0F1D-4B7F-91FE-A71B2EFAACF7}">
  <sheetPr>
    <tabColor theme="3" tint="0.79998168889431442"/>
  </sheetPr>
  <dimension ref="A1:Q71"/>
  <sheetViews>
    <sheetView zoomScaleNormal="100" workbookViewId="0">
      <selection activeCell="A4" sqref="A4"/>
    </sheetView>
  </sheetViews>
  <sheetFormatPr baseColWidth="10" defaultColWidth="9" defaultRowHeight="15" customHeight="1" outlineLevelRow="1" x14ac:dyDescent="0.15"/>
  <cols>
    <col min="1" max="1" width="2.796875" customWidth="1"/>
    <col min="2" max="3" width="18.796875" customWidth="1"/>
    <col min="4" max="4" width="2.796875" customWidth="1"/>
    <col min="5" max="14" width="12.796875" customWidth="1"/>
    <col min="15" max="15" width="16.796875" customWidth="1"/>
    <col min="17" max="17" width="15.3984375" customWidth="1"/>
  </cols>
  <sheetData>
    <row r="1" spans="1:15" s="2" customFormat="1" ht="30" customHeight="1" x14ac:dyDescent="0.2">
      <c r="B1" s="2" t="str">
        <f>Instructions!D45&amp;" Build Allocation"</f>
        <v>Budget Build Allocation</v>
      </c>
      <c r="E1" s="16"/>
      <c r="F1" s="16"/>
      <c r="I1" s="16"/>
      <c r="J1" s="16"/>
      <c r="K1" s="16"/>
      <c r="L1" s="16"/>
    </row>
    <row r="2" spans="1:15" s="2" customFormat="1" ht="20" customHeight="1" x14ac:dyDescent="0.2">
      <c r="B2" s="15" t="str">
        <f>Instructions!D47</f>
        <v>Location A</v>
      </c>
      <c r="G2" s="16"/>
      <c r="H2" s="16"/>
      <c r="I2" s="44"/>
      <c r="J2" s="44"/>
      <c r="K2" s="16"/>
      <c r="L2" s="16"/>
      <c r="M2" s="16"/>
      <c r="N2" s="16"/>
    </row>
    <row r="3" spans="1:15" s="2" customFormat="1" ht="20" customHeight="1" x14ac:dyDescent="0.2">
      <c r="A3" s="8"/>
      <c r="B3" s="14">
        <f>DATE(Instructions!D43,Instructions!D41,1)</f>
        <v>44986</v>
      </c>
      <c r="E3" s="8"/>
      <c r="F3" s="8"/>
      <c r="G3" s="8"/>
      <c r="H3" s="8"/>
      <c r="I3" s="44"/>
      <c r="J3" s="44"/>
      <c r="K3" s="8"/>
      <c r="L3" s="8"/>
      <c r="M3" s="8"/>
      <c r="N3" s="8"/>
    </row>
    <row r="4" spans="1:15" ht="10" customHeight="1" x14ac:dyDescent="0.15"/>
    <row r="5" spans="1:15" ht="20" customHeight="1" thickBot="1" x14ac:dyDescent="0.3">
      <c r="B5" s="3" t="s">
        <v>36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0" customHeight="1" thickTop="1" x14ac:dyDescent="0.15"/>
    <row r="7" spans="1:15" ht="15" customHeight="1" thickBot="1" x14ac:dyDescent="0.2">
      <c r="B7" s="9" t="s">
        <v>25</v>
      </c>
      <c r="C7" s="9"/>
      <c r="D7" s="9"/>
      <c r="E7" s="21" t="str">
        <f>E11</f>
        <v>Product 1</v>
      </c>
      <c r="F7" s="21" t="str">
        <f t="shared" ref="F7:N7" si="0">F11</f>
        <v>Product 2</v>
      </c>
      <c r="G7" s="21" t="str">
        <f t="shared" si="0"/>
        <v>Product 3</v>
      </c>
      <c r="H7" s="21" t="str">
        <f t="shared" si="0"/>
        <v>Product 4</v>
      </c>
      <c r="I7" s="21" t="str">
        <f t="shared" si="0"/>
        <v>Product 5</v>
      </c>
      <c r="J7" s="21" t="str">
        <f t="shared" si="0"/>
        <v>Product 6</v>
      </c>
      <c r="K7" s="21" t="str">
        <f t="shared" si="0"/>
        <v>Product 7</v>
      </c>
      <c r="L7" s="21" t="str">
        <f t="shared" si="0"/>
        <v>Product 8</v>
      </c>
      <c r="M7" s="21" t="str">
        <f t="shared" si="0"/>
        <v>Product 9</v>
      </c>
      <c r="N7" s="21" t="str">
        <f t="shared" si="0"/>
        <v>Product 10</v>
      </c>
    </row>
    <row r="8" spans="1:15" ht="15" customHeight="1" thickBot="1" x14ac:dyDescent="0.2">
      <c r="B8" s="5" t="s">
        <v>18</v>
      </c>
      <c r="C8" s="5"/>
      <c r="D8" s="5"/>
      <c r="E8" s="20">
        <f>'Product Price &amp; Demand'!C6</f>
        <v>169</v>
      </c>
      <c r="F8" s="20">
        <f>'Product Price &amp; Demand'!D6</f>
        <v>108</v>
      </c>
      <c r="G8" s="20">
        <f>'Product Price &amp; Demand'!E6</f>
        <v>278</v>
      </c>
      <c r="H8" s="20">
        <f>'Product Price &amp; Demand'!F6</f>
        <v>67</v>
      </c>
      <c r="I8" s="20">
        <f>'Product Price &amp; Demand'!G6</f>
        <v>288</v>
      </c>
      <c r="J8" s="20">
        <f>'Product Price &amp; Demand'!H6</f>
        <v>238</v>
      </c>
      <c r="K8" s="20">
        <f>'Product Price &amp; Demand'!I6</f>
        <v>242</v>
      </c>
      <c r="L8" s="20">
        <f>'Product Price &amp; Demand'!J6</f>
        <v>239</v>
      </c>
      <c r="M8" s="20">
        <f>'Product Price &amp; Demand'!K6</f>
        <v>442</v>
      </c>
      <c r="N8" s="20">
        <f>'Product Price &amp; Demand'!L6</f>
        <v>104</v>
      </c>
    </row>
    <row r="9" spans="1:15" ht="15" customHeight="1" thickBot="1" x14ac:dyDescent="0.2"/>
    <row r="10" spans="1:15" ht="15" customHeight="1" x14ac:dyDescent="0.15">
      <c r="E10" s="45" t="s">
        <v>71</v>
      </c>
      <c r="F10" s="45"/>
      <c r="G10" s="45"/>
      <c r="H10" s="45"/>
      <c r="I10" s="45"/>
      <c r="J10" s="45"/>
      <c r="K10" s="45"/>
      <c r="L10" s="45"/>
      <c r="M10" s="45"/>
      <c r="N10" s="45"/>
    </row>
    <row r="11" spans="1:15" ht="20" customHeight="1" thickBot="1" x14ac:dyDescent="0.2">
      <c r="B11" s="9"/>
      <c r="C11" s="21" t="s">
        <v>75</v>
      </c>
      <c r="D11" s="9"/>
      <c r="E11" s="21" t="str">
        <f>'Product Price &amp; Demand'!C3</f>
        <v>Product 1</v>
      </c>
      <c r="F11" s="21" t="str">
        <f>'Product Price &amp; Demand'!D3</f>
        <v>Product 2</v>
      </c>
      <c r="G11" s="21" t="str">
        <f>'Product Price &amp; Demand'!E3</f>
        <v>Product 3</v>
      </c>
      <c r="H11" s="21" t="str">
        <f>'Product Price &amp; Demand'!F3</f>
        <v>Product 4</v>
      </c>
      <c r="I11" s="21" t="str">
        <f>'Product Price &amp; Demand'!G3</f>
        <v>Product 5</v>
      </c>
      <c r="J11" s="21" t="str">
        <f>'Product Price &amp; Demand'!H3</f>
        <v>Product 6</v>
      </c>
      <c r="K11" s="21" t="str">
        <f>'Product Price &amp; Demand'!I3</f>
        <v>Product 7</v>
      </c>
      <c r="L11" s="21" t="str">
        <f>'Product Price &amp; Demand'!J3</f>
        <v>Product 8</v>
      </c>
      <c r="M11" s="21" t="str">
        <f>'Product Price &amp; Demand'!K3</f>
        <v>Product 9</v>
      </c>
      <c r="N11" s="21" t="str">
        <f>'Product Price &amp; Demand'!L3</f>
        <v>Product 10</v>
      </c>
    </row>
    <row r="12" spans="1:15" ht="15" customHeight="1" thickBot="1" x14ac:dyDescent="0.2">
      <c r="A12" s="40"/>
      <c r="B12" s="5" t="str">
        <f>'Product Build Requirements'!B6</f>
        <v>Part 1</v>
      </c>
      <c r="C12" s="20">
        <f>'Inventory &amp; Cost'!C7</f>
        <v>3000</v>
      </c>
      <c r="E12" s="23">
        <f>'Inventory &amp; Cost'!$E7*'Product Build Requirements'!C6</f>
        <v>2.2919999999999998</v>
      </c>
      <c r="F12" s="23">
        <f>'Inventory &amp; Cost'!$E7*'Product Build Requirements'!D6</f>
        <v>2.2919999999999998</v>
      </c>
      <c r="G12" s="23">
        <f>'Inventory &amp; Cost'!$E7*'Product Build Requirements'!E6</f>
        <v>6.8759999999999994</v>
      </c>
      <c r="H12" s="23">
        <f>'Inventory &amp; Cost'!$E7*'Product Build Requirements'!F6</f>
        <v>0</v>
      </c>
      <c r="I12" s="23">
        <f>'Inventory &amp; Cost'!$E7*'Product Build Requirements'!G6</f>
        <v>0</v>
      </c>
      <c r="J12" s="23">
        <f>'Inventory &amp; Cost'!$E7*'Product Build Requirements'!H6</f>
        <v>2.2919999999999998</v>
      </c>
      <c r="K12" s="23">
        <f>'Inventory &amp; Cost'!$E7*'Product Build Requirements'!I6</f>
        <v>11.459999999999999</v>
      </c>
      <c r="L12" s="23">
        <f>'Inventory &amp; Cost'!$E7*'Product Build Requirements'!J6</f>
        <v>0</v>
      </c>
      <c r="M12" s="23">
        <f>'Inventory &amp; Cost'!$E7*'Product Build Requirements'!K6</f>
        <v>2.2919999999999998</v>
      </c>
      <c r="N12" s="23">
        <f>'Inventory &amp; Cost'!$E7*'Product Build Requirements'!L6</f>
        <v>4.5839999999999996</v>
      </c>
    </row>
    <row r="13" spans="1:15" ht="15" customHeight="1" thickBot="1" x14ac:dyDescent="0.2">
      <c r="A13" s="40"/>
      <c r="B13" s="5" t="str">
        <f>'Product Build Requirements'!B7</f>
        <v>Part 2</v>
      </c>
      <c r="C13" s="20">
        <f>'Inventory &amp; Cost'!C8</f>
        <v>3250</v>
      </c>
      <c r="E13" s="23">
        <f>'Inventory &amp; Cost'!$E8*'Product Build Requirements'!C7</f>
        <v>0.97422399999999987</v>
      </c>
      <c r="F13" s="23">
        <f>'Inventory &amp; Cost'!$E8*'Product Build Requirements'!D7</f>
        <v>0</v>
      </c>
      <c r="G13" s="23">
        <f>'Inventory &amp; Cost'!$E8*'Product Build Requirements'!E7</f>
        <v>0</v>
      </c>
      <c r="H13" s="23">
        <f>'Inventory &amp; Cost'!$E8*'Product Build Requirements'!F7</f>
        <v>3.8968959999999995</v>
      </c>
      <c r="I13" s="23">
        <f>'Inventory &amp; Cost'!$E8*'Product Build Requirements'!G7</f>
        <v>4.8711199999999995</v>
      </c>
      <c r="J13" s="23">
        <f>'Inventory &amp; Cost'!$E8*'Product Build Requirements'!H7</f>
        <v>0</v>
      </c>
      <c r="K13" s="23">
        <f>'Inventory &amp; Cost'!$E8*'Product Build Requirements'!I7</f>
        <v>0</v>
      </c>
      <c r="L13" s="23">
        <f>'Inventory &amp; Cost'!$E8*'Product Build Requirements'!J7</f>
        <v>0</v>
      </c>
      <c r="M13" s="23">
        <f>'Inventory &amp; Cost'!$E8*'Product Build Requirements'!K7</f>
        <v>0</v>
      </c>
      <c r="N13" s="23">
        <f>'Inventory &amp; Cost'!$E8*'Product Build Requirements'!L7</f>
        <v>0</v>
      </c>
    </row>
    <row r="14" spans="1:15" ht="15" customHeight="1" thickBot="1" x14ac:dyDescent="0.2">
      <c r="A14" s="40"/>
      <c r="B14" s="5" t="str">
        <f>'Product Build Requirements'!B8</f>
        <v>Part 3</v>
      </c>
      <c r="C14" s="20">
        <f>'Inventory &amp; Cost'!C9</f>
        <v>3500</v>
      </c>
      <c r="E14" s="23">
        <f>'Inventory &amp; Cost'!$E9*'Product Build Requirements'!C8</f>
        <v>2.7840000000000003</v>
      </c>
      <c r="F14" s="23">
        <f>'Inventory &amp; Cost'!$E9*'Product Build Requirements'!D8</f>
        <v>0</v>
      </c>
      <c r="G14" s="23">
        <f>'Inventory &amp; Cost'!$E9*'Product Build Requirements'!E8</f>
        <v>13.920000000000002</v>
      </c>
      <c r="H14" s="23">
        <f>'Inventory &amp; Cost'!$E9*'Product Build Requirements'!F8</f>
        <v>0</v>
      </c>
      <c r="I14" s="23">
        <f>'Inventory &amp; Cost'!$E9*'Product Build Requirements'!G8</f>
        <v>11.136000000000001</v>
      </c>
      <c r="J14" s="23">
        <f>'Inventory &amp; Cost'!$E9*'Product Build Requirements'!H8</f>
        <v>2.7840000000000003</v>
      </c>
      <c r="K14" s="23">
        <f>'Inventory &amp; Cost'!$E9*'Product Build Requirements'!I8</f>
        <v>2.7840000000000003</v>
      </c>
      <c r="L14" s="23">
        <f>'Inventory &amp; Cost'!$E9*'Product Build Requirements'!J8</f>
        <v>0</v>
      </c>
      <c r="M14" s="23">
        <f>'Inventory &amp; Cost'!$E9*'Product Build Requirements'!K8</f>
        <v>2.7840000000000003</v>
      </c>
      <c r="N14" s="23">
        <f>'Inventory &amp; Cost'!$E9*'Product Build Requirements'!L8</f>
        <v>0</v>
      </c>
    </row>
    <row r="15" spans="1:15" ht="15" customHeight="1" thickBot="1" x14ac:dyDescent="0.2">
      <c r="A15" s="40"/>
      <c r="B15" s="5" t="str">
        <f>'Product Build Requirements'!B9</f>
        <v>Part 4</v>
      </c>
      <c r="C15" s="20">
        <f>'Inventory &amp; Cost'!C10</f>
        <v>3000</v>
      </c>
      <c r="E15" s="23">
        <f>'Inventory &amp; Cost'!$E10*'Product Build Requirements'!C9</f>
        <v>1.6559999999999999</v>
      </c>
      <c r="F15" s="23">
        <f>'Inventory &amp; Cost'!$E10*'Product Build Requirements'!D9</f>
        <v>4.1399999999999997</v>
      </c>
      <c r="G15" s="23">
        <f>'Inventory &amp; Cost'!$E10*'Product Build Requirements'!E9</f>
        <v>0</v>
      </c>
      <c r="H15" s="23">
        <f>'Inventory &amp; Cost'!$E10*'Product Build Requirements'!F9</f>
        <v>0</v>
      </c>
      <c r="I15" s="23">
        <f>'Inventory &amp; Cost'!$E10*'Product Build Requirements'!G9</f>
        <v>3.3119999999999998</v>
      </c>
      <c r="J15" s="23">
        <f>'Inventory &amp; Cost'!$E10*'Product Build Requirements'!H9</f>
        <v>0</v>
      </c>
      <c r="K15" s="23">
        <f>'Inventory &amp; Cost'!$E10*'Product Build Requirements'!I9</f>
        <v>3.3119999999999998</v>
      </c>
      <c r="L15" s="23">
        <f>'Inventory &amp; Cost'!$E10*'Product Build Requirements'!J9</f>
        <v>0</v>
      </c>
      <c r="M15" s="23">
        <f>'Inventory &amp; Cost'!$E10*'Product Build Requirements'!K9</f>
        <v>0</v>
      </c>
      <c r="N15" s="23">
        <f>'Inventory &amp; Cost'!$E10*'Product Build Requirements'!L9</f>
        <v>0</v>
      </c>
    </row>
    <row r="16" spans="1:15" ht="15" customHeight="1" thickBot="1" x14ac:dyDescent="0.2">
      <c r="A16" s="40"/>
      <c r="B16" s="5" t="str">
        <f>'Product Build Requirements'!B10</f>
        <v>Part 5</v>
      </c>
      <c r="C16" s="20">
        <f>'Inventory &amp; Cost'!C11</f>
        <v>6750</v>
      </c>
      <c r="E16" s="23">
        <f>'Inventory &amp; Cost'!$E11*'Product Build Requirements'!C10</f>
        <v>0.312</v>
      </c>
      <c r="F16" s="23">
        <f>'Inventory &amp; Cost'!$E11*'Product Build Requirements'!D10</f>
        <v>0</v>
      </c>
      <c r="G16" s="23">
        <f>'Inventory &amp; Cost'!$E11*'Product Build Requirements'!E10</f>
        <v>0</v>
      </c>
      <c r="H16" s="23">
        <f>'Inventory &amp; Cost'!$E11*'Product Build Requirements'!F10</f>
        <v>0.312</v>
      </c>
      <c r="I16" s="23">
        <f>'Inventory &amp; Cost'!$E11*'Product Build Requirements'!G10</f>
        <v>0</v>
      </c>
      <c r="J16" s="23">
        <f>'Inventory &amp; Cost'!$E11*'Product Build Requirements'!H10</f>
        <v>0.624</v>
      </c>
      <c r="K16" s="23">
        <f>'Inventory &amp; Cost'!$E11*'Product Build Requirements'!I10</f>
        <v>0.312</v>
      </c>
      <c r="L16" s="23">
        <f>'Inventory &amp; Cost'!$E11*'Product Build Requirements'!J10</f>
        <v>0.93599999999999994</v>
      </c>
      <c r="M16" s="23">
        <f>'Inventory &amp; Cost'!$E11*'Product Build Requirements'!K10</f>
        <v>0.93599999999999994</v>
      </c>
      <c r="N16" s="23">
        <f>'Inventory &amp; Cost'!$E11*'Product Build Requirements'!L10</f>
        <v>0.93599999999999994</v>
      </c>
    </row>
    <row r="17" spans="1:15" ht="15" customHeight="1" thickBot="1" x14ac:dyDescent="0.2">
      <c r="A17" s="40"/>
      <c r="B17" s="5" t="str">
        <f>'Product Build Requirements'!B11</f>
        <v>Part 6</v>
      </c>
      <c r="C17" s="20">
        <f>'Inventory &amp; Cost'!C12</f>
        <v>2750</v>
      </c>
      <c r="E17" s="23">
        <f>'Inventory &amp; Cost'!$E12*'Product Build Requirements'!C11</f>
        <v>2.9519999999999995</v>
      </c>
      <c r="F17" s="23">
        <f>'Inventory &amp; Cost'!$E12*'Product Build Requirements'!D11</f>
        <v>14.759999999999998</v>
      </c>
      <c r="G17" s="23">
        <f>'Inventory &amp; Cost'!$E12*'Product Build Requirements'!E11</f>
        <v>2.9519999999999995</v>
      </c>
      <c r="H17" s="23">
        <f>'Inventory &amp; Cost'!$E12*'Product Build Requirements'!F11</f>
        <v>0</v>
      </c>
      <c r="I17" s="23">
        <f>'Inventory &amp; Cost'!$E12*'Product Build Requirements'!G11</f>
        <v>2.9519999999999995</v>
      </c>
      <c r="J17" s="23">
        <f>'Inventory &amp; Cost'!$E12*'Product Build Requirements'!H11</f>
        <v>2.9519999999999995</v>
      </c>
      <c r="K17" s="23">
        <f>'Inventory &amp; Cost'!$E12*'Product Build Requirements'!I11</f>
        <v>8.8559999999999981</v>
      </c>
      <c r="L17" s="23">
        <f>'Inventory &amp; Cost'!$E12*'Product Build Requirements'!J11</f>
        <v>0</v>
      </c>
      <c r="M17" s="23">
        <f>'Inventory &amp; Cost'!$E12*'Product Build Requirements'!K11</f>
        <v>0</v>
      </c>
      <c r="N17" s="23">
        <f>'Inventory &amp; Cost'!$E12*'Product Build Requirements'!L11</f>
        <v>0</v>
      </c>
    </row>
    <row r="18" spans="1:15" ht="15" customHeight="1" thickBot="1" x14ac:dyDescent="0.2">
      <c r="A18" s="40"/>
      <c r="B18" s="5" t="str">
        <f>'Product Build Requirements'!B12</f>
        <v>Part 7</v>
      </c>
      <c r="C18" s="20">
        <f>'Inventory &amp; Cost'!C13</f>
        <v>4500</v>
      </c>
      <c r="E18" s="23">
        <f>'Inventory &amp; Cost'!$E13*'Product Build Requirements'!C12</f>
        <v>0.51600000000000001</v>
      </c>
      <c r="F18" s="23">
        <f>'Inventory &amp; Cost'!$E13*'Product Build Requirements'!D12</f>
        <v>0.51600000000000001</v>
      </c>
      <c r="G18" s="23">
        <f>'Inventory &amp; Cost'!$E13*'Product Build Requirements'!E12</f>
        <v>0</v>
      </c>
      <c r="H18" s="23">
        <f>'Inventory &amp; Cost'!$E13*'Product Build Requirements'!F12</f>
        <v>0.51600000000000001</v>
      </c>
      <c r="I18" s="23">
        <f>'Inventory &amp; Cost'!$E13*'Product Build Requirements'!G12</f>
        <v>0.51600000000000001</v>
      </c>
      <c r="J18" s="23">
        <f>'Inventory &amp; Cost'!$E13*'Product Build Requirements'!H12</f>
        <v>2.58</v>
      </c>
      <c r="K18" s="23">
        <f>'Inventory &amp; Cost'!$E13*'Product Build Requirements'!I12</f>
        <v>0</v>
      </c>
      <c r="L18" s="23">
        <f>'Inventory &amp; Cost'!$E13*'Product Build Requirements'!J12</f>
        <v>0.51600000000000001</v>
      </c>
      <c r="M18" s="23">
        <f>'Inventory &amp; Cost'!$E13*'Product Build Requirements'!K12</f>
        <v>0</v>
      </c>
      <c r="N18" s="23">
        <f>'Inventory &amp; Cost'!$E13*'Product Build Requirements'!L12</f>
        <v>0</v>
      </c>
    </row>
    <row r="19" spans="1:15" ht="15" customHeight="1" thickBot="1" x14ac:dyDescent="0.2">
      <c r="A19" s="40"/>
      <c r="B19" s="5" t="str">
        <f>'Product Build Requirements'!B13</f>
        <v>Part 8</v>
      </c>
      <c r="C19" s="20">
        <f>'Inventory &amp; Cost'!C14</f>
        <v>1800</v>
      </c>
      <c r="E19" s="23">
        <f>'Inventory &amp; Cost'!$E14*'Product Build Requirements'!C13</f>
        <v>2.0640000000000001</v>
      </c>
      <c r="F19" s="23">
        <f>'Inventory &amp; Cost'!$E14*'Product Build Requirements'!D13</f>
        <v>2.0640000000000001</v>
      </c>
      <c r="G19" s="23">
        <f>'Inventory &amp; Cost'!$E14*'Product Build Requirements'!E13</f>
        <v>0</v>
      </c>
      <c r="H19" s="23">
        <f>'Inventory &amp; Cost'!$E14*'Product Build Requirements'!F13</f>
        <v>0</v>
      </c>
      <c r="I19" s="23">
        <f>'Inventory &amp; Cost'!$E14*'Product Build Requirements'!G13</f>
        <v>0</v>
      </c>
      <c r="J19" s="23">
        <f>'Inventory &amp; Cost'!$E14*'Product Build Requirements'!H13</f>
        <v>10.32</v>
      </c>
      <c r="K19" s="23">
        <f>'Inventory &amp; Cost'!$E14*'Product Build Requirements'!I13</f>
        <v>10.32</v>
      </c>
      <c r="L19" s="23">
        <f>'Inventory &amp; Cost'!$E14*'Product Build Requirements'!J13</f>
        <v>0</v>
      </c>
      <c r="M19" s="23">
        <f>'Inventory &amp; Cost'!$E14*'Product Build Requirements'!K13</f>
        <v>0</v>
      </c>
      <c r="N19" s="23">
        <f>'Inventory &amp; Cost'!$E14*'Product Build Requirements'!L13</f>
        <v>0</v>
      </c>
    </row>
    <row r="20" spans="1:15" ht="15" customHeight="1" thickBot="1" x14ac:dyDescent="0.2">
      <c r="A20" s="40"/>
      <c r="B20" s="5" t="str">
        <f>'Product Build Requirements'!B14</f>
        <v>Part 9</v>
      </c>
      <c r="C20" s="20">
        <f>'Inventory &amp; Cost'!C15</f>
        <v>2000</v>
      </c>
      <c r="E20" s="23">
        <f>'Inventory &amp; Cost'!$E15*'Product Build Requirements'!C14</f>
        <v>14.819999999999997</v>
      </c>
      <c r="F20" s="23">
        <f>'Inventory &amp; Cost'!$E15*'Product Build Requirements'!D14</f>
        <v>0</v>
      </c>
      <c r="G20" s="23">
        <f>'Inventory &amp; Cost'!$E15*'Product Build Requirements'!E14</f>
        <v>14.819999999999997</v>
      </c>
      <c r="H20" s="23">
        <f>'Inventory &amp; Cost'!$E15*'Product Build Requirements'!F14</f>
        <v>2.9639999999999995</v>
      </c>
      <c r="I20" s="23">
        <f>'Inventory &amp; Cost'!$E15*'Product Build Requirements'!G14</f>
        <v>0</v>
      </c>
      <c r="J20" s="23">
        <f>'Inventory &amp; Cost'!$E15*'Product Build Requirements'!H14</f>
        <v>0</v>
      </c>
      <c r="K20" s="23">
        <f>'Inventory &amp; Cost'!$E15*'Product Build Requirements'!I14</f>
        <v>0</v>
      </c>
      <c r="L20" s="23">
        <f>'Inventory &amp; Cost'!$E15*'Product Build Requirements'!J14</f>
        <v>0</v>
      </c>
      <c r="M20" s="23">
        <f>'Inventory &amp; Cost'!$E15*'Product Build Requirements'!K14</f>
        <v>0</v>
      </c>
      <c r="N20" s="23">
        <f>'Inventory &amp; Cost'!$E15*'Product Build Requirements'!L14</f>
        <v>0</v>
      </c>
    </row>
    <row r="21" spans="1:15" ht="15" customHeight="1" thickBot="1" x14ac:dyDescent="0.2">
      <c r="A21" s="40"/>
      <c r="B21" s="5" t="str">
        <f>'Product Build Requirements'!B15</f>
        <v>Part 10</v>
      </c>
      <c r="C21" s="20">
        <f>'Inventory &amp; Cost'!C16</f>
        <v>2250</v>
      </c>
      <c r="E21" s="23">
        <f>'Inventory &amp; Cost'!$E16*'Product Build Requirements'!C15</f>
        <v>1.488</v>
      </c>
      <c r="F21" s="23">
        <f>'Inventory &amp; Cost'!$E16*'Product Build Requirements'!D15</f>
        <v>1.488</v>
      </c>
      <c r="G21" s="23">
        <f>'Inventory &amp; Cost'!$E16*'Product Build Requirements'!E15</f>
        <v>0</v>
      </c>
      <c r="H21" s="23">
        <f>'Inventory &amp; Cost'!$E16*'Product Build Requirements'!F15</f>
        <v>3.7199999999999998</v>
      </c>
      <c r="I21" s="23">
        <f>'Inventory &amp; Cost'!$E16*'Product Build Requirements'!G15</f>
        <v>1.488</v>
      </c>
      <c r="J21" s="23">
        <f>'Inventory &amp; Cost'!$E16*'Product Build Requirements'!H15</f>
        <v>0</v>
      </c>
      <c r="K21" s="23">
        <f>'Inventory &amp; Cost'!$E16*'Product Build Requirements'!I15</f>
        <v>1.488</v>
      </c>
      <c r="L21" s="23">
        <f>'Inventory &amp; Cost'!$E16*'Product Build Requirements'!J15</f>
        <v>0</v>
      </c>
      <c r="M21" s="23">
        <f>'Inventory &amp; Cost'!$E16*'Product Build Requirements'!K15</f>
        <v>1.488</v>
      </c>
      <c r="N21" s="23">
        <f>'Inventory &amp; Cost'!$E16*'Product Build Requirements'!L15</f>
        <v>0</v>
      </c>
    </row>
    <row r="22" spans="1:15" ht="15" customHeight="1" thickBot="1" x14ac:dyDescent="0.2">
      <c r="A22" s="28"/>
      <c r="B22" s="4" t="s">
        <v>73</v>
      </c>
      <c r="C22" s="5"/>
      <c r="D22" s="5"/>
      <c r="E22" s="33">
        <f>SUM(E12:E21)</f>
        <v>29.858223999999996</v>
      </c>
      <c r="F22" s="33">
        <f t="shared" ref="F22:N22" si="1">SUM(F12:F21)</f>
        <v>25.259999999999998</v>
      </c>
      <c r="G22" s="33">
        <f t="shared" si="1"/>
        <v>38.567999999999998</v>
      </c>
      <c r="H22" s="33">
        <f t="shared" si="1"/>
        <v>11.408895999999999</v>
      </c>
      <c r="I22" s="33">
        <f t="shared" si="1"/>
        <v>24.275120000000001</v>
      </c>
      <c r="J22" s="33">
        <f t="shared" si="1"/>
        <v>21.552</v>
      </c>
      <c r="K22" s="33">
        <f t="shared" si="1"/>
        <v>38.531999999999996</v>
      </c>
      <c r="L22" s="33">
        <f t="shared" si="1"/>
        <v>1.452</v>
      </c>
      <c r="M22" s="33">
        <f t="shared" si="1"/>
        <v>7.5</v>
      </c>
      <c r="N22" s="33">
        <f t="shared" si="1"/>
        <v>5.52</v>
      </c>
    </row>
    <row r="23" spans="1:15" ht="15" customHeight="1" thickBot="1" x14ac:dyDescent="0.2">
      <c r="A23" s="28"/>
      <c r="B23" s="4" t="s">
        <v>26</v>
      </c>
      <c r="C23" s="5"/>
      <c r="D23" s="5"/>
      <c r="E23" s="33">
        <f>'Product Price &amp; Demand'!C9</f>
        <v>39.99</v>
      </c>
      <c r="F23" s="33">
        <f>'Product Price &amp; Demand'!D9</f>
        <v>43.99</v>
      </c>
      <c r="G23" s="33">
        <f>'Product Price &amp; Demand'!E9</f>
        <v>57.99</v>
      </c>
      <c r="H23" s="33">
        <f>'Product Price &amp; Demand'!F9</f>
        <v>19.989999999999998</v>
      </c>
      <c r="I23" s="33">
        <f>'Product Price &amp; Demand'!G9</f>
        <v>28.990000000000002</v>
      </c>
      <c r="J23" s="33">
        <f>'Product Price &amp; Demand'!H9</f>
        <v>34.99</v>
      </c>
      <c r="K23" s="33">
        <f>'Product Price &amp; Demand'!I9</f>
        <v>51.99</v>
      </c>
      <c r="L23" s="33">
        <f>'Product Price &amp; Demand'!J9</f>
        <v>9.99</v>
      </c>
      <c r="M23" s="33">
        <f>'Product Price &amp; Demand'!K9</f>
        <v>24.99</v>
      </c>
      <c r="N23" s="33">
        <f>'Product Price &amp; Demand'!L9</f>
        <v>21.99</v>
      </c>
    </row>
    <row r="24" spans="1:15" ht="15" customHeight="1" thickBot="1" x14ac:dyDescent="0.2">
      <c r="A24" s="28"/>
      <c r="B24" s="4" t="s">
        <v>72</v>
      </c>
      <c r="C24" s="5"/>
      <c r="D24" s="5"/>
      <c r="E24" s="33">
        <f>'Product Price &amp; Demand'!C$9-SUM(E12:E21)</f>
        <v>10.131776000000006</v>
      </c>
      <c r="F24" s="33">
        <f>'Product Price &amp; Demand'!D$9-SUM(F12:F21)</f>
        <v>18.730000000000004</v>
      </c>
      <c r="G24" s="33">
        <f>'Product Price &amp; Demand'!E$9-SUM(G12:G21)</f>
        <v>19.422000000000004</v>
      </c>
      <c r="H24" s="33">
        <f>'Product Price &amp; Demand'!F$9-SUM(H12:H21)</f>
        <v>8.5811039999999998</v>
      </c>
      <c r="I24" s="33">
        <f>'Product Price &amp; Demand'!G$9-SUM(I12:I21)</f>
        <v>4.7148800000000008</v>
      </c>
      <c r="J24" s="33">
        <f>'Product Price &amp; Demand'!H$9-SUM(J12:J21)</f>
        <v>13.438000000000002</v>
      </c>
      <c r="K24" s="33">
        <f>'Product Price &amp; Demand'!I$9-SUM(K12:K21)</f>
        <v>13.458000000000006</v>
      </c>
      <c r="L24" s="33">
        <f>'Product Price &amp; Demand'!J$9-SUM(L12:L21)</f>
        <v>8.5380000000000003</v>
      </c>
      <c r="M24" s="33">
        <f>'Product Price &amp; Demand'!K$9-SUM(M12:M21)</f>
        <v>17.489999999999998</v>
      </c>
      <c r="N24" s="33">
        <f>'Product Price &amp; Demand'!L$9-SUM(N12:N21)</f>
        <v>16.47</v>
      </c>
    </row>
    <row r="26" spans="1:15" ht="20" customHeight="1" thickBot="1" x14ac:dyDescent="0.3">
      <c r="B26" s="3" t="s">
        <v>74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5" customHeight="1" thickTop="1" thickBot="1" x14ac:dyDescent="0.2"/>
    <row r="28" spans="1:15" ht="15" hidden="1" customHeight="1" outlineLevel="1" thickBot="1" x14ac:dyDescent="0.2">
      <c r="B28" s="9" t="s">
        <v>25</v>
      </c>
      <c r="C28" s="9"/>
      <c r="D28" s="9"/>
      <c r="E28" s="21" t="str">
        <f>E11</f>
        <v>Product 1</v>
      </c>
      <c r="F28" s="21" t="str">
        <f t="shared" ref="F28:N28" si="2">F11</f>
        <v>Product 2</v>
      </c>
      <c r="G28" s="21" t="str">
        <f t="shared" si="2"/>
        <v>Product 3</v>
      </c>
      <c r="H28" s="21" t="str">
        <f t="shared" si="2"/>
        <v>Product 4</v>
      </c>
      <c r="I28" s="21" t="str">
        <f t="shared" si="2"/>
        <v>Product 5</v>
      </c>
      <c r="J28" s="21" t="str">
        <f t="shared" si="2"/>
        <v>Product 6</v>
      </c>
      <c r="K28" s="21" t="str">
        <f t="shared" si="2"/>
        <v>Product 7</v>
      </c>
      <c r="L28" s="21" t="str">
        <f t="shared" si="2"/>
        <v>Product 8</v>
      </c>
      <c r="M28" s="21" t="str">
        <f t="shared" si="2"/>
        <v>Product 9</v>
      </c>
      <c r="N28" s="21" t="str">
        <f t="shared" si="2"/>
        <v>Product 10</v>
      </c>
    </row>
    <row r="29" spans="1:15" ht="15" hidden="1" customHeight="1" outlineLevel="1" thickBot="1" x14ac:dyDescent="0.2">
      <c r="B29" s="5" t="s">
        <v>54</v>
      </c>
      <c r="C29" s="5"/>
      <c r="D29" s="5"/>
      <c r="E29" s="20">
        <f t="shared" ref="E29:N29" si="3">E8-E53</f>
        <v>169</v>
      </c>
      <c r="F29" s="20">
        <f t="shared" si="3"/>
        <v>0</v>
      </c>
      <c r="G29" s="20">
        <f t="shared" si="3"/>
        <v>0</v>
      </c>
      <c r="H29" s="20">
        <f t="shared" si="3"/>
        <v>67</v>
      </c>
      <c r="I29" s="20">
        <f t="shared" si="3"/>
        <v>288</v>
      </c>
      <c r="J29" s="20">
        <f t="shared" si="3"/>
        <v>238</v>
      </c>
      <c r="K29" s="20">
        <f t="shared" si="3"/>
        <v>242</v>
      </c>
      <c r="L29" s="20">
        <f t="shared" si="3"/>
        <v>239</v>
      </c>
      <c r="M29" s="20">
        <f t="shared" si="3"/>
        <v>0</v>
      </c>
      <c r="N29" s="20">
        <f t="shared" si="3"/>
        <v>0</v>
      </c>
    </row>
    <row r="30" spans="1:15" ht="15" hidden="1" customHeight="1" outlineLevel="1" x14ac:dyDescent="0.15"/>
    <row r="31" spans="1:15" ht="20" hidden="1" customHeight="1" outlineLevel="1" thickBot="1" x14ac:dyDescent="0.2">
      <c r="B31" s="9"/>
      <c r="C31" s="9" t="s">
        <v>60</v>
      </c>
      <c r="D31" s="9"/>
      <c r="E31" s="9" t="s">
        <v>76</v>
      </c>
      <c r="F31" s="9"/>
      <c r="G31" s="9"/>
      <c r="H31" s="9"/>
      <c r="I31" s="9"/>
      <c r="J31" s="9"/>
      <c r="K31" s="9"/>
      <c r="L31" s="9"/>
      <c r="M31" s="9"/>
      <c r="N31" s="9"/>
    </row>
    <row r="32" spans="1:15" ht="15" hidden="1" customHeight="1" outlineLevel="1" thickBot="1" x14ac:dyDescent="0.2">
      <c r="A32" s="40"/>
      <c r="B32" s="5" t="str">
        <f t="shared" ref="B32:B41" si="4">B12</f>
        <v>Part 1</v>
      </c>
      <c r="C32" s="20">
        <f t="shared" ref="C32:C41" si="5">C12-SUM(E54:N54)</f>
        <v>1408</v>
      </c>
      <c r="E32" s="23">
        <f>ROUNDDOWN(IF('Product Build Requirements'!C6=0,"Null",'Build Allocation'!$C32/'Product Build Requirements'!C6),0)</f>
        <v>1408</v>
      </c>
      <c r="F32" s="23">
        <f>ROUNDDOWN(IF('Product Build Requirements'!D6=0,1000000000000,'Build Allocation'!$C32/'Product Build Requirements'!D6),0)</f>
        <v>1408</v>
      </c>
      <c r="G32" s="23">
        <f>ROUNDDOWN(IF('Product Build Requirements'!E6=0,1000000000000,'Build Allocation'!$C32/'Product Build Requirements'!E6),0)</f>
        <v>469</v>
      </c>
      <c r="H32" s="23">
        <f>ROUNDDOWN(IF('Product Build Requirements'!F6=0,1000000000000,'Build Allocation'!$C32/'Product Build Requirements'!F6),0)</f>
        <v>1000000000000</v>
      </c>
      <c r="I32" s="23">
        <f>ROUNDDOWN(IF('Product Build Requirements'!G6=0,1000000000000,'Build Allocation'!$C32/'Product Build Requirements'!G6),0)</f>
        <v>1000000000000</v>
      </c>
      <c r="J32" s="23">
        <f>ROUNDDOWN(IF('Product Build Requirements'!H6=0,1000000000000,'Build Allocation'!$C32/'Product Build Requirements'!H6),0)</f>
        <v>1408</v>
      </c>
      <c r="K32" s="23">
        <f>ROUNDDOWN(IF('Product Build Requirements'!I6=0,1000000000000,'Build Allocation'!$C32/'Product Build Requirements'!I6),0)</f>
        <v>281</v>
      </c>
      <c r="L32" s="23">
        <f>ROUNDDOWN(IF('Product Build Requirements'!J6=0,1000000000000,'Build Allocation'!$C32/'Product Build Requirements'!J6),0)</f>
        <v>1000000000000</v>
      </c>
      <c r="M32" s="23">
        <f>ROUNDDOWN(IF('Product Build Requirements'!K6=0,1000000000000,'Build Allocation'!$C32/'Product Build Requirements'!K6),0)</f>
        <v>1408</v>
      </c>
      <c r="N32" s="23">
        <f>ROUNDDOWN(IF('Product Build Requirements'!L6=0,1000000000000,'Build Allocation'!$C32/'Product Build Requirements'!L6),0)</f>
        <v>704</v>
      </c>
    </row>
    <row r="33" spans="1:15" ht="15" hidden="1" customHeight="1" outlineLevel="1" thickBot="1" x14ac:dyDescent="0.2">
      <c r="A33" s="40"/>
      <c r="B33" s="5" t="str">
        <f t="shared" si="4"/>
        <v>Part 2</v>
      </c>
      <c r="C33" s="20">
        <f t="shared" si="5"/>
        <v>3250</v>
      </c>
      <c r="E33" s="23">
        <f>ROUNDDOWN(IF('Product Build Requirements'!C7=0,1000000000000,'Build Allocation'!$C33/'Product Build Requirements'!C7),0)</f>
        <v>3250</v>
      </c>
      <c r="F33" s="23">
        <f>ROUNDDOWN(IF('Product Build Requirements'!D7=0,1000000000000,'Build Allocation'!$C33/'Product Build Requirements'!D7),0)</f>
        <v>1000000000000</v>
      </c>
      <c r="G33" s="23">
        <f>ROUNDDOWN(IF('Product Build Requirements'!E7=0,1000000000000,'Build Allocation'!$C33/'Product Build Requirements'!E7),0)</f>
        <v>1000000000000</v>
      </c>
      <c r="H33" s="23">
        <f>ROUNDDOWN(IF('Product Build Requirements'!F7=0,1000000000000,'Build Allocation'!$C33/'Product Build Requirements'!F7),0)</f>
        <v>812</v>
      </c>
      <c r="I33" s="23">
        <f>ROUNDDOWN(IF('Product Build Requirements'!G7=0,1000000000000,'Build Allocation'!$C33/'Product Build Requirements'!G7),0)</f>
        <v>650</v>
      </c>
      <c r="J33" s="23">
        <f>ROUNDDOWN(IF('Product Build Requirements'!H7=0,1000000000000,'Build Allocation'!$C33/'Product Build Requirements'!H7),0)</f>
        <v>1000000000000</v>
      </c>
      <c r="K33" s="23">
        <f>ROUNDDOWN(IF('Product Build Requirements'!I7=0,1000000000000,'Build Allocation'!$C33/'Product Build Requirements'!I7),0)</f>
        <v>1000000000000</v>
      </c>
      <c r="L33" s="23">
        <f>ROUNDDOWN(IF('Product Build Requirements'!J7=0,1000000000000,'Build Allocation'!$C33/'Product Build Requirements'!J7),0)</f>
        <v>1000000000000</v>
      </c>
      <c r="M33" s="23">
        <f>ROUNDDOWN(IF('Product Build Requirements'!K7=0,1000000000000,'Build Allocation'!$C33/'Product Build Requirements'!K7),0)</f>
        <v>1000000000000</v>
      </c>
      <c r="N33" s="23">
        <f>ROUNDDOWN(IF('Product Build Requirements'!L7=0,1000000000000,'Build Allocation'!$C33/'Product Build Requirements'!L7),0)</f>
        <v>1000000000000</v>
      </c>
    </row>
    <row r="34" spans="1:15" ht="15" hidden="1" customHeight="1" outlineLevel="1" thickBot="1" x14ac:dyDescent="0.2">
      <c r="A34" s="40"/>
      <c r="B34" s="5" t="str">
        <f t="shared" si="4"/>
        <v>Part 3</v>
      </c>
      <c r="C34" s="20">
        <f t="shared" si="5"/>
        <v>1668</v>
      </c>
      <c r="E34" s="23">
        <f>ROUNDDOWN(IF('Product Build Requirements'!C8=0,1000000000000,'Build Allocation'!$C34/'Product Build Requirements'!C8),0)</f>
        <v>1668</v>
      </c>
      <c r="F34" s="23">
        <f>ROUNDDOWN(IF('Product Build Requirements'!D8=0,1000000000000,'Build Allocation'!$C34/'Product Build Requirements'!D8),0)</f>
        <v>1000000000000</v>
      </c>
      <c r="G34" s="23">
        <f>ROUNDDOWN(IF('Product Build Requirements'!E8=0,1000000000000,'Build Allocation'!$C34/'Product Build Requirements'!E8),0)</f>
        <v>333</v>
      </c>
      <c r="H34" s="23">
        <f>ROUNDDOWN(IF('Product Build Requirements'!F8=0,1000000000000,'Build Allocation'!$C34/'Product Build Requirements'!F8),0)</f>
        <v>1000000000000</v>
      </c>
      <c r="I34" s="23">
        <f>ROUNDDOWN(IF('Product Build Requirements'!G8=0,1000000000000,'Build Allocation'!$C34/'Product Build Requirements'!G8),0)</f>
        <v>417</v>
      </c>
      <c r="J34" s="23">
        <f>ROUNDDOWN(IF('Product Build Requirements'!H8=0,1000000000000,'Build Allocation'!$C34/'Product Build Requirements'!H8),0)</f>
        <v>1668</v>
      </c>
      <c r="K34" s="23">
        <f>ROUNDDOWN(IF('Product Build Requirements'!I8=0,1000000000000,'Build Allocation'!$C34/'Product Build Requirements'!I8),0)</f>
        <v>1668</v>
      </c>
      <c r="L34" s="23">
        <f>ROUNDDOWN(IF('Product Build Requirements'!J8=0,1000000000000,'Build Allocation'!$C34/'Product Build Requirements'!J8),0)</f>
        <v>1000000000000</v>
      </c>
      <c r="M34" s="23">
        <f>ROUNDDOWN(IF('Product Build Requirements'!K8=0,1000000000000,'Build Allocation'!$C34/'Product Build Requirements'!K8),0)</f>
        <v>1668</v>
      </c>
      <c r="N34" s="23">
        <f>ROUNDDOWN(IF('Product Build Requirements'!L8=0,1000000000000,'Build Allocation'!$C34/'Product Build Requirements'!L8),0)</f>
        <v>1000000000000</v>
      </c>
    </row>
    <row r="35" spans="1:15" ht="15" hidden="1" customHeight="1" outlineLevel="1" thickBot="1" x14ac:dyDescent="0.2">
      <c r="A35" s="40"/>
      <c r="B35" s="5" t="str">
        <f t="shared" si="4"/>
        <v>Part 4</v>
      </c>
      <c r="C35" s="20">
        <f t="shared" si="5"/>
        <v>2460</v>
      </c>
      <c r="E35" s="23">
        <f>ROUNDDOWN(IF('Product Build Requirements'!C9=0,1000000000000,'Build Allocation'!$C35/'Product Build Requirements'!C9),0)</f>
        <v>1230</v>
      </c>
      <c r="F35" s="23">
        <f>ROUNDDOWN(IF('Product Build Requirements'!D9=0,1000000000000,'Build Allocation'!$C35/'Product Build Requirements'!D9),0)</f>
        <v>492</v>
      </c>
      <c r="G35" s="23">
        <f>ROUNDDOWN(IF('Product Build Requirements'!E9=0,1000000000000,'Build Allocation'!$C35/'Product Build Requirements'!E9),0)</f>
        <v>1000000000000</v>
      </c>
      <c r="H35" s="23">
        <f>ROUNDDOWN(IF('Product Build Requirements'!F9=0,1000000000000,'Build Allocation'!$C35/'Product Build Requirements'!F9),0)</f>
        <v>1000000000000</v>
      </c>
      <c r="I35" s="23">
        <f>ROUNDDOWN(IF('Product Build Requirements'!G9=0,1000000000000,'Build Allocation'!$C35/'Product Build Requirements'!G9),0)</f>
        <v>615</v>
      </c>
      <c r="J35" s="23">
        <f>ROUNDDOWN(IF('Product Build Requirements'!H9=0,1000000000000,'Build Allocation'!$C35/'Product Build Requirements'!H9),0)</f>
        <v>1000000000000</v>
      </c>
      <c r="K35" s="23">
        <f>ROUNDDOWN(IF('Product Build Requirements'!I9=0,1000000000000,'Build Allocation'!$C35/'Product Build Requirements'!I9),0)</f>
        <v>615</v>
      </c>
      <c r="L35" s="23">
        <f>ROUNDDOWN(IF('Product Build Requirements'!J9=0,1000000000000,'Build Allocation'!$C35/'Product Build Requirements'!J9),0)</f>
        <v>1000000000000</v>
      </c>
      <c r="M35" s="23">
        <f>ROUNDDOWN(IF('Product Build Requirements'!K9=0,1000000000000,'Build Allocation'!$C35/'Product Build Requirements'!K9),0)</f>
        <v>1000000000000</v>
      </c>
      <c r="N35" s="23">
        <f>ROUNDDOWN(IF('Product Build Requirements'!L9=0,1000000000000,'Build Allocation'!$C35/'Product Build Requirements'!L9),0)</f>
        <v>1000000000000</v>
      </c>
    </row>
    <row r="36" spans="1:15" ht="15" hidden="1" customHeight="1" outlineLevel="1" thickBot="1" x14ac:dyDescent="0.2">
      <c r="A36" s="40"/>
      <c r="B36" s="5" t="str">
        <f t="shared" si="4"/>
        <v>Part 5</v>
      </c>
      <c r="C36" s="20">
        <f t="shared" si="5"/>
        <v>5112</v>
      </c>
      <c r="E36" s="23">
        <f>ROUNDDOWN(IF('Product Build Requirements'!C10=0,1000000000000,'Build Allocation'!$C36/'Product Build Requirements'!C10),0)</f>
        <v>5112</v>
      </c>
      <c r="F36" s="23">
        <f>ROUNDDOWN(IF('Product Build Requirements'!D10=0,1000000000000,'Build Allocation'!$C36/'Product Build Requirements'!D10),0)</f>
        <v>1000000000000</v>
      </c>
      <c r="G36" s="23">
        <f>ROUNDDOWN(IF('Product Build Requirements'!E10=0,1000000000000,'Build Allocation'!$C36/'Product Build Requirements'!E10),0)</f>
        <v>1000000000000</v>
      </c>
      <c r="H36" s="23">
        <f>ROUNDDOWN(IF('Product Build Requirements'!F10=0,1000000000000,'Build Allocation'!$C36/'Product Build Requirements'!F10),0)</f>
        <v>5112</v>
      </c>
      <c r="I36" s="23">
        <f>ROUNDDOWN(IF('Product Build Requirements'!G10=0,1000000000000,'Build Allocation'!$C36/'Product Build Requirements'!G10),0)</f>
        <v>1000000000000</v>
      </c>
      <c r="J36" s="23">
        <f>ROUNDDOWN(IF('Product Build Requirements'!H10=0,1000000000000,'Build Allocation'!$C36/'Product Build Requirements'!H10),0)</f>
        <v>2556</v>
      </c>
      <c r="K36" s="23">
        <f>ROUNDDOWN(IF('Product Build Requirements'!I10=0,1000000000000,'Build Allocation'!$C36/'Product Build Requirements'!I10),0)</f>
        <v>5112</v>
      </c>
      <c r="L36" s="23">
        <f>ROUNDDOWN(IF('Product Build Requirements'!J10=0,1000000000000,'Build Allocation'!$C36/'Product Build Requirements'!J10),0)</f>
        <v>1704</v>
      </c>
      <c r="M36" s="23">
        <f>ROUNDDOWN(IF('Product Build Requirements'!K10=0,1000000000000,'Build Allocation'!$C36/'Product Build Requirements'!K10),0)</f>
        <v>1704</v>
      </c>
      <c r="N36" s="23">
        <f>ROUNDDOWN(IF('Product Build Requirements'!L10=0,1000000000000,'Build Allocation'!$C36/'Product Build Requirements'!L10),0)</f>
        <v>1704</v>
      </c>
    </row>
    <row r="37" spans="1:15" ht="15" hidden="1" customHeight="1" outlineLevel="1" thickBot="1" x14ac:dyDescent="0.2">
      <c r="A37" s="40"/>
      <c r="B37" s="5" t="str">
        <f t="shared" si="4"/>
        <v>Part 6</v>
      </c>
      <c r="C37" s="20">
        <f t="shared" si="5"/>
        <v>1932</v>
      </c>
      <c r="E37" s="23">
        <f>ROUNDDOWN(IF('Product Build Requirements'!C11=0,1000000000000,'Build Allocation'!$C37/'Product Build Requirements'!C11),0)</f>
        <v>1932</v>
      </c>
      <c r="F37" s="23">
        <f>ROUNDDOWN(IF('Product Build Requirements'!D11=0,1000000000000,'Build Allocation'!$C37/'Product Build Requirements'!D11),0)</f>
        <v>386</v>
      </c>
      <c r="G37" s="23">
        <f>ROUNDDOWN(IF('Product Build Requirements'!E11=0,1000000000000,'Build Allocation'!$C37/'Product Build Requirements'!E11),0)</f>
        <v>1932</v>
      </c>
      <c r="H37" s="23">
        <f>ROUNDDOWN(IF('Product Build Requirements'!F11=0,1000000000000,'Build Allocation'!$C37/'Product Build Requirements'!F11),0)</f>
        <v>1000000000000</v>
      </c>
      <c r="I37" s="23">
        <f>ROUNDDOWN(IF('Product Build Requirements'!G11=0,1000000000000,'Build Allocation'!$C37/'Product Build Requirements'!G11),0)</f>
        <v>1932</v>
      </c>
      <c r="J37" s="23">
        <f>ROUNDDOWN(IF('Product Build Requirements'!H11=0,1000000000000,'Build Allocation'!$C37/'Product Build Requirements'!H11),0)</f>
        <v>1932</v>
      </c>
      <c r="K37" s="23">
        <f>ROUNDDOWN(IF('Product Build Requirements'!I11=0,1000000000000,'Build Allocation'!$C37/'Product Build Requirements'!I11),0)</f>
        <v>644</v>
      </c>
      <c r="L37" s="23">
        <f>ROUNDDOWN(IF('Product Build Requirements'!J11=0,1000000000000,'Build Allocation'!$C37/'Product Build Requirements'!J11),0)</f>
        <v>1000000000000</v>
      </c>
      <c r="M37" s="23">
        <f>ROUNDDOWN(IF('Product Build Requirements'!K11=0,1000000000000,'Build Allocation'!$C37/'Product Build Requirements'!K11),0)</f>
        <v>1000000000000</v>
      </c>
      <c r="N37" s="23">
        <f>ROUNDDOWN(IF('Product Build Requirements'!L11=0,1000000000000,'Build Allocation'!$C37/'Product Build Requirements'!L11),0)</f>
        <v>1000000000000</v>
      </c>
    </row>
    <row r="38" spans="1:15" ht="15" hidden="1" customHeight="1" outlineLevel="1" thickBot="1" x14ac:dyDescent="0.2">
      <c r="A38" s="40"/>
      <c r="B38" s="5" t="str">
        <f t="shared" si="4"/>
        <v>Part 7</v>
      </c>
      <c r="C38" s="20">
        <f t="shared" si="5"/>
        <v>4392</v>
      </c>
      <c r="E38" s="23">
        <f>ROUNDDOWN(IF('Product Build Requirements'!C12=0,1000000000000,'Build Allocation'!$C38/'Product Build Requirements'!C12),0)</f>
        <v>4392</v>
      </c>
      <c r="F38" s="23">
        <f>ROUNDDOWN(IF('Product Build Requirements'!D12=0,1000000000000,'Build Allocation'!$C38/'Product Build Requirements'!D12),0)</f>
        <v>4392</v>
      </c>
      <c r="G38" s="23">
        <f>ROUNDDOWN(IF('Product Build Requirements'!E12=0,1000000000000,'Build Allocation'!$C38/'Product Build Requirements'!E12),0)</f>
        <v>1000000000000</v>
      </c>
      <c r="H38" s="23">
        <f>ROUNDDOWN(IF('Product Build Requirements'!F12=0,1000000000000,'Build Allocation'!$C38/'Product Build Requirements'!F12),0)</f>
        <v>4392</v>
      </c>
      <c r="I38" s="23">
        <f>ROUNDDOWN(IF('Product Build Requirements'!G12=0,1000000000000,'Build Allocation'!$C38/'Product Build Requirements'!G12),0)</f>
        <v>4392</v>
      </c>
      <c r="J38" s="23">
        <f>ROUNDDOWN(IF('Product Build Requirements'!H12=0,1000000000000,'Build Allocation'!$C38/'Product Build Requirements'!H12),0)</f>
        <v>878</v>
      </c>
      <c r="K38" s="23">
        <f>ROUNDDOWN(IF('Product Build Requirements'!I12=0,1000000000000,'Build Allocation'!$C38/'Product Build Requirements'!I12),0)</f>
        <v>1000000000000</v>
      </c>
      <c r="L38" s="23">
        <f>ROUNDDOWN(IF('Product Build Requirements'!J12=0,1000000000000,'Build Allocation'!$C38/'Product Build Requirements'!J12),0)</f>
        <v>4392</v>
      </c>
      <c r="M38" s="23">
        <f>ROUNDDOWN(IF('Product Build Requirements'!K12=0,1000000000000,'Build Allocation'!$C38/'Product Build Requirements'!K12),0)</f>
        <v>1000000000000</v>
      </c>
      <c r="N38" s="23">
        <f>ROUNDDOWN(IF('Product Build Requirements'!L12=0,1000000000000,'Build Allocation'!$C38/'Product Build Requirements'!L12),0)</f>
        <v>1000000000000</v>
      </c>
    </row>
    <row r="39" spans="1:15" ht="15" hidden="1" customHeight="1" outlineLevel="1" thickBot="1" x14ac:dyDescent="0.2">
      <c r="A39" s="40"/>
      <c r="B39" s="5" t="str">
        <f t="shared" si="4"/>
        <v>Part 8</v>
      </c>
      <c r="C39" s="20">
        <f t="shared" si="5"/>
        <v>1692</v>
      </c>
      <c r="E39" s="23">
        <f>ROUNDDOWN(IF('Product Build Requirements'!C13=0,1000000000000,'Build Allocation'!$C39/'Product Build Requirements'!C13),0)</f>
        <v>1692</v>
      </c>
      <c r="F39" s="23">
        <f>ROUNDDOWN(IF('Product Build Requirements'!D13=0,1000000000000,'Build Allocation'!$C39/'Product Build Requirements'!D13),0)</f>
        <v>1692</v>
      </c>
      <c r="G39" s="23">
        <f>ROUNDDOWN(IF('Product Build Requirements'!E13=0,1000000000000,'Build Allocation'!$C39/'Product Build Requirements'!E13),0)</f>
        <v>1000000000000</v>
      </c>
      <c r="H39" s="23">
        <f>ROUNDDOWN(IF('Product Build Requirements'!F13=0,1000000000000,'Build Allocation'!$C39/'Product Build Requirements'!F13),0)</f>
        <v>1000000000000</v>
      </c>
      <c r="I39" s="23">
        <f>ROUNDDOWN(IF('Product Build Requirements'!G13=0,1000000000000,'Build Allocation'!$C39/'Product Build Requirements'!G13),0)</f>
        <v>1000000000000</v>
      </c>
      <c r="J39" s="23">
        <f>ROUNDDOWN(IF('Product Build Requirements'!H13=0,1000000000000,'Build Allocation'!$C39/'Product Build Requirements'!H13),0)</f>
        <v>338</v>
      </c>
      <c r="K39" s="23">
        <f>ROUNDDOWN(IF('Product Build Requirements'!I13=0,1000000000000,'Build Allocation'!$C39/'Product Build Requirements'!I13),0)</f>
        <v>338</v>
      </c>
      <c r="L39" s="23">
        <f>ROUNDDOWN(IF('Product Build Requirements'!J13=0,1000000000000,'Build Allocation'!$C39/'Product Build Requirements'!J13),0)</f>
        <v>1000000000000</v>
      </c>
      <c r="M39" s="23">
        <f>ROUNDDOWN(IF('Product Build Requirements'!K13=0,1000000000000,'Build Allocation'!$C39/'Product Build Requirements'!K13),0)</f>
        <v>1000000000000</v>
      </c>
      <c r="N39" s="23">
        <f>ROUNDDOWN(IF('Product Build Requirements'!L13=0,1000000000000,'Build Allocation'!$C39/'Product Build Requirements'!L13),0)</f>
        <v>1000000000000</v>
      </c>
    </row>
    <row r="40" spans="1:15" ht="15" hidden="1" customHeight="1" outlineLevel="1" thickBot="1" x14ac:dyDescent="0.2">
      <c r="A40" s="40"/>
      <c r="B40" s="5" t="str">
        <f t="shared" si="4"/>
        <v>Part 9</v>
      </c>
      <c r="C40" s="20">
        <f t="shared" si="5"/>
        <v>610</v>
      </c>
      <c r="E40" s="23">
        <f>ROUNDDOWN(IF('Product Build Requirements'!C14=0,1000000000000,'Build Allocation'!$C40/'Product Build Requirements'!C14),0)</f>
        <v>122</v>
      </c>
      <c r="F40" s="23">
        <f>ROUNDDOWN(IF('Product Build Requirements'!D14=0,1000000000000,'Build Allocation'!$C40/'Product Build Requirements'!D14),0)</f>
        <v>1000000000000</v>
      </c>
      <c r="G40" s="23">
        <f>ROUNDDOWN(IF('Product Build Requirements'!E14=0,1000000000000,'Build Allocation'!$C40/'Product Build Requirements'!E14),0)</f>
        <v>122</v>
      </c>
      <c r="H40" s="23">
        <f>ROUNDDOWN(IF('Product Build Requirements'!F14=0,1000000000000,'Build Allocation'!$C40/'Product Build Requirements'!F14),0)</f>
        <v>610</v>
      </c>
      <c r="I40" s="23">
        <f>ROUNDDOWN(IF('Product Build Requirements'!G14=0,1000000000000,'Build Allocation'!$C40/'Product Build Requirements'!G14),0)</f>
        <v>1000000000000</v>
      </c>
      <c r="J40" s="23">
        <f>ROUNDDOWN(IF('Product Build Requirements'!H14=0,1000000000000,'Build Allocation'!$C40/'Product Build Requirements'!H14),0)</f>
        <v>1000000000000</v>
      </c>
      <c r="K40" s="23">
        <f>ROUNDDOWN(IF('Product Build Requirements'!I14=0,1000000000000,'Build Allocation'!$C40/'Product Build Requirements'!I14),0)</f>
        <v>1000000000000</v>
      </c>
      <c r="L40" s="23">
        <f>ROUNDDOWN(IF('Product Build Requirements'!J14=0,1000000000000,'Build Allocation'!$C40/'Product Build Requirements'!J14),0)</f>
        <v>1000000000000</v>
      </c>
      <c r="M40" s="23">
        <f>ROUNDDOWN(IF('Product Build Requirements'!K14=0,1000000000000,'Build Allocation'!$C40/'Product Build Requirements'!K14),0)</f>
        <v>1000000000000</v>
      </c>
      <c r="N40" s="23">
        <f>ROUNDDOWN(IF('Product Build Requirements'!L14=0,1000000000000,'Build Allocation'!$C40/'Product Build Requirements'!L14),0)</f>
        <v>1000000000000</v>
      </c>
    </row>
    <row r="41" spans="1:15" ht="15" hidden="1" customHeight="1" outlineLevel="1" thickBot="1" x14ac:dyDescent="0.2">
      <c r="A41" s="40"/>
      <c r="B41" s="5" t="str">
        <f t="shared" si="4"/>
        <v>Part 10</v>
      </c>
      <c r="C41" s="20">
        <f t="shared" si="5"/>
        <v>1150</v>
      </c>
      <c r="E41" s="23">
        <f>ROUNDDOWN(IF('Product Build Requirements'!C15=0,1000000000000,'Build Allocation'!$C41/'Product Build Requirements'!C15),0)</f>
        <v>575</v>
      </c>
      <c r="F41" s="23">
        <f>ROUNDDOWN(IF('Product Build Requirements'!D15=0,1000000000000,'Build Allocation'!$C41/'Product Build Requirements'!D15),0)</f>
        <v>575</v>
      </c>
      <c r="G41" s="23">
        <f>ROUNDDOWN(IF('Product Build Requirements'!E15=0,1000000000000,'Build Allocation'!$C41/'Product Build Requirements'!E15),0)</f>
        <v>1000000000000</v>
      </c>
      <c r="H41" s="23">
        <f>ROUNDDOWN(IF('Product Build Requirements'!F15=0,1000000000000,'Build Allocation'!$C41/'Product Build Requirements'!F15),0)</f>
        <v>230</v>
      </c>
      <c r="I41" s="23">
        <f>ROUNDDOWN(IF('Product Build Requirements'!G15=0,1000000000000,'Build Allocation'!$C41/'Product Build Requirements'!G15),0)</f>
        <v>575</v>
      </c>
      <c r="J41" s="23">
        <f>ROUNDDOWN(IF('Product Build Requirements'!H15=0,1000000000000,'Build Allocation'!$C41/'Product Build Requirements'!H15),0)</f>
        <v>1000000000000</v>
      </c>
      <c r="K41" s="23">
        <f>ROUNDDOWN(IF('Product Build Requirements'!I15=0,1000000000000,'Build Allocation'!$C41/'Product Build Requirements'!I15),0)</f>
        <v>575</v>
      </c>
      <c r="L41" s="23">
        <f>ROUNDDOWN(IF('Product Build Requirements'!J15=0,1000000000000,'Build Allocation'!$C41/'Product Build Requirements'!J15),0)</f>
        <v>1000000000000</v>
      </c>
      <c r="M41" s="23">
        <f>ROUNDDOWN(IF('Product Build Requirements'!K15=0,1000000000000,'Build Allocation'!$C41/'Product Build Requirements'!K15),0)</f>
        <v>575</v>
      </c>
      <c r="N41" s="23">
        <f>ROUNDDOWN(IF('Product Build Requirements'!L15=0,1000000000000,'Build Allocation'!$C41/'Product Build Requirements'!L15),0)</f>
        <v>1000000000000</v>
      </c>
    </row>
    <row r="42" spans="1:15" ht="15" hidden="1" customHeight="1" outlineLevel="1" thickBot="1" x14ac:dyDescent="0.2">
      <c r="A42" s="28"/>
      <c r="B42" s="4" t="s">
        <v>79</v>
      </c>
      <c r="C42" s="5"/>
      <c r="D42" s="5"/>
      <c r="E42" s="33">
        <f>IF(E29=0,0,E24)</f>
        <v>10.131776000000006</v>
      </c>
      <c r="F42" s="33">
        <f t="shared" ref="F42:N42" si="6">IF(F29=0,0,F24)</f>
        <v>0</v>
      </c>
      <c r="G42" s="33">
        <f t="shared" si="6"/>
        <v>0</v>
      </c>
      <c r="H42" s="33">
        <f t="shared" si="6"/>
        <v>8.5811039999999998</v>
      </c>
      <c r="I42" s="33">
        <f t="shared" si="6"/>
        <v>4.7148800000000008</v>
      </c>
      <c r="J42" s="33">
        <f t="shared" si="6"/>
        <v>13.438000000000002</v>
      </c>
      <c r="K42" s="33">
        <f t="shared" si="6"/>
        <v>13.458000000000006</v>
      </c>
      <c r="L42" s="33">
        <f t="shared" si="6"/>
        <v>8.5380000000000003</v>
      </c>
      <c r="M42" s="33">
        <f t="shared" si="6"/>
        <v>0</v>
      </c>
      <c r="N42" s="33">
        <f t="shared" si="6"/>
        <v>0</v>
      </c>
    </row>
    <row r="43" spans="1:15" ht="15" hidden="1" customHeight="1" outlineLevel="1" x14ac:dyDescent="0.15"/>
    <row r="44" spans="1:15" ht="15" hidden="1" customHeight="1" outlineLevel="1" thickBot="1" x14ac:dyDescent="0.2">
      <c r="B44" s="9"/>
      <c r="C44" s="9"/>
      <c r="D44" s="9"/>
      <c r="E44" s="9" t="s">
        <v>27</v>
      </c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ht="15" hidden="1" customHeight="1" outlineLevel="1" thickBot="1" x14ac:dyDescent="0.2">
      <c r="B45" s="5" t="s">
        <v>59</v>
      </c>
      <c r="C45" s="5"/>
      <c r="D45" s="5"/>
      <c r="E45" s="12">
        <f>IF(E42=MAX($E$42:$N$42),MIN(E29,E32:E41),0)</f>
        <v>0</v>
      </c>
      <c r="F45" s="12">
        <f t="shared" ref="F45:N45" si="7">IF(F42=MAX($E$42:$N$42),MIN(F29,F32:F41),0)</f>
        <v>0</v>
      </c>
      <c r="G45" s="12">
        <f t="shared" si="7"/>
        <v>0</v>
      </c>
      <c r="H45" s="12">
        <f t="shared" si="7"/>
        <v>0</v>
      </c>
      <c r="I45" s="12">
        <f t="shared" si="7"/>
        <v>0</v>
      </c>
      <c r="J45" s="12">
        <f t="shared" si="7"/>
        <v>0</v>
      </c>
      <c r="K45" s="12">
        <f t="shared" si="7"/>
        <v>242</v>
      </c>
      <c r="L45" s="12">
        <f t="shared" si="7"/>
        <v>0</v>
      </c>
      <c r="M45" s="12">
        <f t="shared" si="7"/>
        <v>0</v>
      </c>
      <c r="N45" s="12">
        <f t="shared" si="7"/>
        <v>0</v>
      </c>
      <c r="O45" s="25"/>
    </row>
    <row r="46" spans="1:15" ht="15" hidden="1" customHeight="1" outlineLevel="1" thickBot="1" x14ac:dyDescent="0.2"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5" ht="30" customHeight="1" collapsed="1" x14ac:dyDescent="0.15">
      <c r="B47" s="41" t="s">
        <v>57</v>
      </c>
      <c r="C47" s="41"/>
      <c r="D47" s="41"/>
      <c r="E47" s="41"/>
      <c r="F47" s="43" t="s">
        <v>95</v>
      </c>
      <c r="G47" s="43"/>
      <c r="H47" s="43"/>
      <c r="I47" s="37">
        <f>MAX(E45:N45)</f>
        <v>242</v>
      </c>
      <c r="J47" s="30" t="s">
        <v>53</v>
      </c>
      <c r="K47" s="31" t="str">
        <f>_xlfn.XLOOKUP(MAX($E$45:$N$45),$E$45:$N$45,$E$52:$N$52)</f>
        <v>Product 7</v>
      </c>
    </row>
    <row r="48" spans="1:15" ht="15" customHeight="1" x14ac:dyDescent="0.15">
      <c r="B48" s="41"/>
      <c r="C48" s="41"/>
      <c r="D48" s="41"/>
      <c r="E48" s="41"/>
    </row>
    <row r="49" spans="1:17" ht="10" customHeight="1" x14ac:dyDescent="0.15"/>
    <row r="50" spans="1:17" ht="20" customHeight="1" thickBot="1" x14ac:dyDescent="0.3">
      <c r="B50" s="3" t="s">
        <v>58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7" ht="10" customHeight="1" thickTop="1" x14ac:dyDescent="0.15"/>
    <row r="52" spans="1:17" ht="15" customHeight="1" thickBot="1" x14ac:dyDescent="0.2">
      <c r="B52" s="9"/>
      <c r="C52" s="9"/>
      <c r="D52" s="9"/>
      <c r="E52" s="21" t="str">
        <f>E11</f>
        <v>Product 1</v>
      </c>
      <c r="F52" s="21" t="str">
        <f t="shared" ref="F52:N52" si="8">F11</f>
        <v>Product 2</v>
      </c>
      <c r="G52" s="21" t="str">
        <f t="shared" si="8"/>
        <v>Product 3</v>
      </c>
      <c r="H52" s="21" t="str">
        <f t="shared" si="8"/>
        <v>Product 4</v>
      </c>
      <c r="I52" s="21" t="str">
        <f t="shared" si="8"/>
        <v>Product 5</v>
      </c>
      <c r="J52" s="21" t="str">
        <f t="shared" si="8"/>
        <v>Product 6</v>
      </c>
      <c r="K52" s="21" t="str">
        <f t="shared" si="8"/>
        <v>Product 7</v>
      </c>
      <c r="L52" s="21" t="str">
        <f t="shared" si="8"/>
        <v>Product 8</v>
      </c>
      <c r="M52" s="21" t="str">
        <f t="shared" si="8"/>
        <v>Product 9</v>
      </c>
      <c r="N52" s="21" t="str">
        <f t="shared" si="8"/>
        <v>Product 10</v>
      </c>
      <c r="O52" s="9" t="s">
        <v>56</v>
      </c>
      <c r="P52" s="41" t="s">
        <v>77</v>
      </c>
      <c r="Q52" s="41"/>
    </row>
    <row r="53" spans="1:17" ht="15" customHeight="1" thickBot="1" x14ac:dyDescent="0.2">
      <c r="B53" s="5" t="s">
        <v>55</v>
      </c>
      <c r="C53" s="5"/>
      <c r="D53" s="5"/>
      <c r="E53" s="32"/>
      <c r="F53" s="32">
        <v>108</v>
      </c>
      <c r="G53" s="32">
        <v>278</v>
      </c>
      <c r="H53" s="32"/>
      <c r="I53" s="32"/>
      <c r="J53" s="32"/>
      <c r="K53" s="32"/>
      <c r="L53" s="32"/>
      <c r="M53" s="32">
        <v>442</v>
      </c>
      <c r="N53" s="32">
        <v>104</v>
      </c>
      <c r="O53" s="25"/>
      <c r="P53" s="41"/>
      <c r="Q53" s="41"/>
    </row>
    <row r="54" spans="1:17" ht="15" customHeight="1" thickBot="1" x14ac:dyDescent="0.2">
      <c r="A54" s="40"/>
      <c r="B54" s="5" t="str">
        <f t="shared" ref="B54:B63" si="9">B32&amp;" # Required"</f>
        <v>Part 1 # Required</v>
      </c>
      <c r="C54" s="5"/>
      <c r="D54" s="5"/>
      <c r="E54" s="20">
        <f>'Product Build Requirements'!C6*'Build Allocation'!E$53</f>
        <v>0</v>
      </c>
      <c r="F54" s="20">
        <f>'Product Build Requirements'!D6*'Build Allocation'!F$53</f>
        <v>108</v>
      </c>
      <c r="G54" s="20">
        <f>'Product Build Requirements'!E6*'Build Allocation'!G$53</f>
        <v>834</v>
      </c>
      <c r="H54" s="20">
        <f>'Product Build Requirements'!F6*'Build Allocation'!H$53</f>
        <v>0</v>
      </c>
      <c r="I54" s="20">
        <f>'Product Build Requirements'!G6*'Build Allocation'!I$53</f>
        <v>0</v>
      </c>
      <c r="J54" s="20">
        <f>'Product Build Requirements'!H6*'Build Allocation'!J$53</f>
        <v>0</v>
      </c>
      <c r="K54" s="20">
        <f>'Product Build Requirements'!I6*'Build Allocation'!K$53</f>
        <v>0</v>
      </c>
      <c r="L54" s="20">
        <f>'Product Build Requirements'!J6*'Build Allocation'!L$53</f>
        <v>0</v>
      </c>
      <c r="M54" s="20">
        <f>'Product Build Requirements'!K6*'Build Allocation'!M$53</f>
        <v>442</v>
      </c>
      <c r="N54" s="20">
        <f>'Product Build Requirements'!L6*'Build Allocation'!N$53</f>
        <v>208</v>
      </c>
      <c r="O54" s="25">
        <f t="shared" ref="O54:O63" si="10">SUM(E54:N54)/C12</f>
        <v>0.53066666666666662</v>
      </c>
      <c r="P54" s="41"/>
      <c r="Q54" s="41"/>
    </row>
    <row r="55" spans="1:17" ht="15" customHeight="1" thickBot="1" x14ac:dyDescent="0.2">
      <c r="A55" s="40"/>
      <c r="B55" s="5" t="str">
        <f t="shared" si="9"/>
        <v>Part 2 # Required</v>
      </c>
      <c r="C55" s="5"/>
      <c r="D55" s="5"/>
      <c r="E55" s="20">
        <f>'Product Build Requirements'!C7*'Build Allocation'!E$53</f>
        <v>0</v>
      </c>
      <c r="F55" s="20">
        <f>'Product Build Requirements'!D7*'Build Allocation'!F$53</f>
        <v>0</v>
      </c>
      <c r="G55" s="20">
        <f>'Product Build Requirements'!E7*'Build Allocation'!G$53</f>
        <v>0</v>
      </c>
      <c r="H55" s="20">
        <f>'Product Build Requirements'!F7*'Build Allocation'!H$53</f>
        <v>0</v>
      </c>
      <c r="I55" s="20">
        <f>'Product Build Requirements'!G7*'Build Allocation'!I$53</f>
        <v>0</v>
      </c>
      <c r="J55" s="20">
        <f>'Product Build Requirements'!H7*'Build Allocation'!J$53</f>
        <v>0</v>
      </c>
      <c r="K55" s="20">
        <f>'Product Build Requirements'!I7*'Build Allocation'!K$53</f>
        <v>0</v>
      </c>
      <c r="L55" s="20">
        <f>'Product Build Requirements'!J7*'Build Allocation'!L$53</f>
        <v>0</v>
      </c>
      <c r="M55" s="20">
        <f>'Product Build Requirements'!K7*'Build Allocation'!M$53</f>
        <v>0</v>
      </c>
      <c r="N55" s="20">
        <f>'Product Build Requirements'!L7*'Build Allocation'!N$53</f>
        <v>0</v>
      </c>
      <c r="O55" s="25">
        <f t="shared" si="10"/>
        <v>0</v>
      </c>
      <c r="P55" s="41"/>
      <c r="Q55" s="41"/>
    </row>
    <row r="56" spans="1:17" ht="15" customHeight="1" thickBot="1" x14ac:dyDescent="0.2">
      <c r="A56" s="40"/>
      <c r="B56" s="5" t="str">
        <f t="shared" si="9"/>
        <v>Part 3 # Required</v>
      </c>
      <c r="C56" s="5"/>
      <c r="D56" s="5"/>
      <c r="E56" s="20">
        <f>'Product Build Requirements'!C8*'Build Allocation'!E$53</f>
        <v>0</v>
      </c>
      <c r="F56" s="20">
        <f>'Product Build Requirements'!D8*'Build Allocation'!F$53</f>
        <v>0</v>
      </c>
      <c r="G56" s="20">
        <f>'Product Build Requirements'!E8*'Build Allocation'!G$53</f>
        <v>1390</v>
      </c>
      <c r="H56" s="20">
        <f>'Product Build Requirements'!F8*'Build Allocation'!H$53</f>
        <v>0</v>
      </c>
      <c r="I56" s="20">
        <f>'Product Build Requirements'!G8*'Build Allocation'!I$53</f>
        <v>0</v>
      </c>
      <c r="J56" s="20">
        <f>'Product Build Requirements'!H8*'Build Allocation'!J$53</f>
        <v>0</v>
      </c>
      <c r="K56" s="20">
        <f>'Product Build Requirements'!I8*'Build Allocation'!K$53</f>
        <v>0</v>
      </c>
      <c r="L56" s="20">
        <f>'Product Build Requirements'!J8*'Build Allocation'!L$53</f>
        <v>0</v>
      </c>
      <c r="M56" s="20">
        <f>'Product Build Requirements'!K8*'Build Allocation'!M$53</f>
        <v>442</v>
      </c>
      <c r="N56" s="20">
        <f>'Product Build Requirements'!L8*'Build Allocation'!N$53</f>
        <v>0</v>
      </c>
      <c r="O56" s="25">
        <f t="shared" si="10"/>
        <v>0.52342857142857147</v>
      </c>
      <c r="P56" s="41"/>
      <c r="Q56" s="41"/>
    </row>
    <row r="57" spans="1:17" ht="15" customHeight="1" thickBot="1" x14ac:dyDescent="0.2">
      <c r="A57" s="40"/>
      <c r="B57" s="5" t="str">
        <f t="shared" si="9"/>
        <v>Part 4 # Required</v>
      </c>
      <c r="C57" s="5"/>
      <c r="D57" s="5"/>
      <c r="E57" s="20">
        <f>'Product Build Requirements'!C9*'Build Allocation'!E$53</f>
        <v>0</v>
      </c>
      <c r="F57" s="20">
        <f>'Product Build Requirements'!D9*'Build Allocation'!F$53</f>
        <v>540</v>
      </c>
      <c r="G57" s="20">
        <f>'Product Build Requirements'!E9*'Build Allocation'!G$53</f>
        <v>0</v>
      </c>
      <c r="H57" s="20">
        <f>'Product Build Requirements'!F9*'Build Allocation'!H$53</f>
        <v>0</v>
      </c>
      <c r="I57" s="20">
        <f>'Product Build Requirements'!G9*'Build Allocation'!I$53</f>
        <v>0</v>
      </c>
      <c r="J57" s="20">
        <f>'Product Build Requirements'!H9*'Build Allocation'!J$53</f>
        <v>0</v>
      </c>
      <c r="K57" s="20">
        <f>'Product Build Requirements'!I9*'Build Allocation'!K$53</f>
        <v>0</v>
      </c>
      <c r="L57" s="20">
        <f>'Product Build Requirements'!J9*'Build Allocation'!L$53</f>
        <v>0</v>
      </c>
      <c r="M57" s="20">
        <f>'Product Build Requirements'!K9*'Build Allocation'!M$53</f>
        <v>0</v>
      </c>
      <c r="N57" s="20">
        <f>'Product Build Requirements'!L9*'Build Allocation'!N$53</f>
        <v>0</v>
      </c>
      <c r="O57" s="25">
        <f t="shared" si="10"/>
        <v>0.18</v>
      </c>
      <c r="P57" s="41"/>
      <c r="Q57" s="41"/>
    </row>
    <row r="58" spans="1:17" ht="15" customHeight="1" thickBot="1" x14ac:dyDescent="0.2">
      <c r="A58" s="40"/>
      <c r="B58" s="5" t="str">
        <f t="shared" si="9"/>
        <v>Part 5 # Required</v>
      </c>
      <c r="C58" s="5"/>
      <c r="D58" s="5"/>
      <c r="E58" s="20">
        <f>'Product Build Requirements'!C10*'Build Allocation'!E$53</f>
        <v>0</v>
      </c>
      <c r="F58" s="20">
        <f>'Product Build Requirements'!D10*'Build Allocation'!F$53</f>
        <v>0</v>
      </c>
      <c r="G58" s="20">
        <f>'Product Build Requirements'!E10*'Build Allocation'!G$53</f>
        <v>0</v>
      </c>
      <c r="H58" s="20">
        <f>'Product Build Requirements'!F10*'Build Allocation'!H$53</f>
        <v>0</v>
      </c>
      <c r="I58" s="20">
        <f>'Product Build Requirements'!G10*'Build Allocation'!I$53</f>
        <v>0</v>
      </c>
      <c r="J58" s="20">
        <f>'Product Build Requirements'!H10*'Build Allocation'!J$53</f>
        <v>0</v>
      </c>
      <c r="K58" s="20">
        <f>'Product Build Requirements'!I10*'Build Allocation'!K$53</f>
        <v>0</v>
      </c>
      <c r="L58" s="20">
        <f>'Product Build Requirements'!J10*'Build Allocation'!L$53</f>
        <v>0</v>
      </c>
      <c r="M58" s="20">
        <f>'Product Build Requirements'!K10*'Build Allocation'!M$53</f>
        <v>1326</v>
      </c>
      <c r="N58" s="20">
        <f>'Product Build Requirements'!L10*'Build Allocation'!N$53</f>
        <v>312</v>
      </c>
      <c r="O58" s="25">
        <f t="shared" si="10"/>
        <v>0.24266666666666667</v>
      </c>
      <c r="P58" s="41"/>
      <c r="Q58" s="41"/>
    </row>
    <row r="59" spans="1:17" ht="15" customHeight="1" thickBot="1" x14ac:dyDescent="0.2">
      <c r="A59" s="40"/>
      <c r="B59" s="5" t="str">
        <f t="shared" si="9"/>
        <v>Part 6 # Required</v>
      </c>
      <c r="C59" s="5"/>
      <c r="D59" s="5"/>
      <c r="E59" s="20">
        <f>'Product Build Requirements'!C11*'Build Allocation'!E$53</f>
        <v>0</v>
      </c>
      <c r="F59" s="20">
        <f>'Product Build Requirements'!D11*'Build Allocation'!F$53</f>
        <v>540</v>
      </c>
      <c r="G59" s="20">
        <f>'Product Build Requirements'!E11*'Build Allocation'!G$53</f>
        <v>278</v>
      </c>
      <c r="H59" s="20">
        <f>'Product Build Requirements'!F11*'Build Allocation'!H$53</f>
        <v>0</v>
      </c>
      <c r="I59" s="20">
        <f>'Product Build Requirements'!G11*'Build Allocation'!I$53</f>
        <v>0</v>
      </c>
      <c r="J59" s="20">
        <f>'Product Build Requirements'!H11*'Build Allocation'!J$53</f>
        <v>0</v>
      </c>
      <c r="K59" s="20">
        <f>'Product Build Requirements'!I11*'Build Allocation'!K$53</f>
        <v>0</v>
      </c>
      <c r="L59" s="20">
        <f>'Product Build Requirements'!J11*'Build Allocation'!L$53</f>
        <v>0</v>
      </c>
      <c r="M59" s="20">
        <f>'Product Build Requirements'!K11*'Build Allocation'!M$53</f>
        <v>0</v>
      </c>
      <c r="N59" s="20">
        <f>'Product Build Requirements'!L11*'Build Allocation'!N$53</f>
        <v>0</v>
      </c>
      <c r="O59" s="25">
        <f t="shared" si="10"/>
        <v>0.29745454545454547</v>
      </c>
      <c r="P59" s="41"/>
      <c r="Q59" s="41"/>
    </row>
    <row r="60" spans="1:17" ht="15" customHeight="1" thickBot="1" x14ac:dyDescent="0.2">
      <c r="A60" s="40"/>
      <c r="B60" s="5" t="str">
        <f t="shared" si="9"/>
        <v>Part 7 # Required</v>
      </c>
      <c r="C60" s="5"/>
      <c r="D60" s="5"/>
      <c r="E60" s="20">
        <f>'Product Build Requirements'!C12*'Build Allocation'!E$53</f>
        <v>0</v>
      </c>
      <c r="F60" s="20">
        <f>'Product Build Requirements'!D12*'Build Allocation'!F$53</f>
        <v>108</v>
      </c>
      <c r="G60" s="20">
        <f>'Product Build Requirements'!E12*'Build Allocation'!G$53</f>
        <v>0</v>
      </c>
      <c r="H60" s="20">
        <f>'Product Build Requirements'!F12*'Build Allocation'!H$53</f>
        <v>0</v>
      </c>
      <c r="I60" s="20">
        <f>'Product Build Requirements'!G12*'Build Allocation'!I$53</f>
        <v>0</v>
      </c>
      <c r="J60" s="20">
        <f>'Product Build Requirements'!H12*'Build Allocation'!J$53</f>
        <v>0</v>
      </c>
      <c r="K60" s="20">
        <f>'Product Build Requirements'!I12*'Build Allocation'!K$53</f>
        <v>0</v>
      </c>
      <c r="L60" s="20">
        <f>'Product Build Requirements'!J12*'Build Allocation'!L$53</f>
        <v>0</v>
      </c>
      <c r="M60" s="20">
        <f>'Product Build Requirements'!K12*'Build Allocation'!M$53</f>
        <v>0</v>
      </c>
      <c r="N60" s="20">
        <f>'Product Build Requirements'!L12*'Build Allocation'!N$53</f>
        <v>0</v>
      </c>
      <c r="O60" s="25">
        <f t="shared" si="10"/>
        <v>2.4E-2</v>
      </c>
      <c r="P60" s="41"/>
      <c r="Q60" s="41"/>
    </row>
    <row r="61" spans="1:17" ht="15" customHeight="1" thickBot="1" x14ac:dyDescent="0.2">
      <c r="A61" s="40"/>
      <c r="B61" s="5" t="str">
        <f t="shared" si="9"/>
        <v>Part 8 # Required</v>
      </c>
      <c r="C61" s="5"/>
      <c r="D61" s="5"/>
      <c r="E61" s="20">
        <f>'Product Build Requirements'!C13*'Build Allocation'!E$53</f>
        <v>0</v>
      </c>
      <c r="F61" s="20">
        <f>'Product Build Requirements'!D13*'Build Allocation'!F$53</f>
        <v>108</v>
      </c>
      <c r="G61" s="20">
        <f>'Product Build Requirements'!E13*'Build Allocation'!G$53</f>
        <v>0</v>
      </c>
      <c r="H61" s="20">
        <f>'Product Build Requirements'!F13*'Build Allocation'!H$53</f>
        <v>0</v>
      </c>
      <c r="I61" s="20">
        <f>'Product Build Requirements'!G13*'Build Allocation'!I$53</f>
        <v>0</v>
      </c>
      <c r="J61" s="20">
        <f>'Product Build Requirements'!H13*'Build Allocation'!J$53</f>
        <v>0</v>
      </c>
      <c r="K61" s="20">
        <f>'Product Build Requirements'!I13*'Build Allocation'!K$53</f>
        <v>0</v>
      </c>
      <c r="L61" s="20">
        <f>'Product Build Requirements'!J13*'Build Allocation'!L$53</f>
        <v>0</v>
      </c>
      <c r="M61" s="20">
        <f>'Product Build Requirements'!K13*'Build Allocation'!M$53</f>
        <v>0</v>
      </c>
      <c r="N61" s="20">
        <f>'Product Build Requirements'!L13*'Build Allocation'!N$53</f>
        <v>0</v>
      </c>
      <c r="O61" s="25">
        <f t="shared" si="10"/>
        <v>0.06</v>
      </c>
      <c r="P61" s="41"/>
      <c r="Q61" s="41"/>
    </row>
    <row r="62" spans="1:17" ht="15" customHeight="1" thickBot="1" x14ac:dyDescent="0.2">
      <c r="A62" s="40"/>
      <c r="B62" s="5" t="str">
        <f t="shared" si="9"/>
        <v>Part 9 # Required</v>
      </c>
      <c r="C62" s="5"/>
      <c r="D62" s="5"/>
      <c r="E62" s="20">
        <f>'Product Build Requirements'!C14*'Build Allocation'!E$53</f>
        <v>0</v>
      </c>
      <c r="F62" s="20">
        <f>'Product Build Requirements'!D14*'Build Allocation'!F$53</f>
        <v>0</v>
      </c>
      <c r="G62" s="20">
        <f>'Product Build Requirements'!E14*'Build Allocation'!G$53</f>
        <v>1390</v>
      </c>
      <c r="H62" s="20">
        <f>'Product Build Requirements'!F14*'Build Allocation'!H$53</f>
        <v>0</v>
      </c>
      <c r="I62" s="20">
        <f>'Product Build Requirements'!G14*'Build Allocation'!I$53</f>
        <v>0</v>
      </c>
      <c r="J62" s="20">
        <f>'Product Build Requirements'!H14*'Build Allocation'!J$53</f>
        <v>0</v>
      </c>
      <c r="K62" s="20">
        <f>'Product Build Requirements'!I14*'Build Allocation'!K$53</f>
        <v>0</v>
      </c>
      <c r="L62" s="20">
        <f>'Product Build Requirements'!J14*'Build Allocation'!L$53</f>
        <v>0</v>
      </c>
      <c r="M62" s="20">
        <f>'Product Build Requirements'!K14*'Build Allocation'!M$53</f>
        <v>0</v>
      </c>
      <c r="N62" s="20">
        <f>'Product Build Requirements'!L14*'Build Allocation'!N$53</f>
        <v>0</v>
      </c>
      <c r="O62" s="25">
        <f t="shared" si="10"/>
        <v>0.69499999999999995</v>
      </c>
      <c r="P62" s="41"/>
      <c r="Q62" s="41"/>
    </row>
    <row r="63" spans="1:17" ht="15" customHeight="1" thickBot="1" x14ac:dyDescent="0.2">
      <c r="A63" s="40"/>
      <c r="B63" s="5" t="str">
        <f t="shared" si="9"/>
        <v>Part 10 # Required</v>
      </c>
      <c r="C63" s="5"/>
      <c r="D63" s="5"/>
      <c r="E63" s="20">
        <f>'Product Build Requirements'!C15*'Build Allocation'!E$53</f>
        <v>0</v>
      </c>
      <c r="F63" s="20">
        <f>'Product Build Requirements'!D15*'Build Allocation'!F$53</f>
        <v>216</v>
      </c>
      <c r="G63" s="20">
        <f>'Product Build Requirements'!E15*'Build Allocation'!G$53</f>
        <v>0</v>
      </c>
      <c r="H63" s="20">
        <f>'Product Build Requirements'!F15*'Build Allocation'!H$53</f>
        <v>0</v>
      </c>
      <c r="I63" s="20">
        <f>'Product Build Requirements'!G15*'Build Allocation'!I$53</f>
        <v>0</v>
      </c>
      <c r="J63" s="20">
        <f>'Product Build Requirements'!H15*'Build Allocation'!J$53</f>
        <v>0</v>
      </c>
      <c r="K63" s="20">
        <f>'Product Build Requirements'!I15*'Build Allocation'!K$53</f>
        <v>0</v>
      </c>
      <c r="L63" s="20">
        <f>'Product Build Requirements'!J15*'Build Allocation'!L$53</f>
        <v>0</v>
      </c>
      <c r="M63" s="20">
        <f>'Product Build Requirements'!K15*'Build Allocation'!M$53</f>
        <v>884</v>
      </c>
      <c r="N63" s="20">
        <f>'Product Build Requirements'!L15*'Build Allocation'!N$53</f>
        <v>0</v>
      </c>
      <c r="O63" s="25">
        <f t="shared" si="10"/>
        <v>0.48888888888888887</v>
      </c>
      <c r="P63" s="41"/>
      <c r="Q63" s="41"/>
    </row>
    <row r="64" spans="1:17" ht="18" customHeight="1" thickBot="1" x14ac:dyDescent="0.2">
      <c r="B64" s="4" t="s">
        <v>28</v>
      </c>
      <c r="C64" s="4"/>
      <c r="D64" s="5"/>
      <c r="E64" s="25">
        <f t="shared" ref="E64:N64" si="11">E53/E8</f>
        <v>0</v>
      </c>
      <c r="F64" s="25">
        <f t="shared" si="11"/>
        <v>1</v>
      </c>
      <c r="G64" s="25">
        <f t="shared" si="11"/>
        <v>1</v>
      </c>
      <c r="H64" s="25">
        <f t="shared" si="11"/>
        <v>0</v>
      </c>
      <c r="I64" s="25">
        <f t="shared" si="11"/>
        <v>0</v>
      </c>
      <c r="J64" s="25">
        <f t="shared" si="11"/>
        <v>0</v>
      </c>
      <c r="K64" s="25">
        <f t="shared" si="11"/>
        <v>0</v>
      </c>
      <c r="L64" s="25">
        <f t="shared" si="11"/>
        <v>0</v>
      </c>
      <c r="M64" s="25">
        <f t="shared" si="11"/>
        <v>1</v>
      </c>
      <c r="N64" s="25">
        <f t="shared" si="11"/>
        <v>1</v>
      </c>
    </row>
    <row r="65" spans="2:14" ht="15" customHeight="1" x14ac:dyDescent="0.15">
      <c r="E65" s="42" t="s">
        <v>78</v>
      </c>
      <c r="F65" s="42"/>
      <c r="G65" s="42"/>
      <c r="H65" s="42"/>
      <c r="I65" s="42"/>
      <c r="J65" s="42"/>
      <c r="K65" s="42"/>
      <c r="L65" s="42"/>
      <c r="M65" s="42"/>
      <c r="N65" s="42"/>
    </row>
    <row r="66" spans="2:14" ht="15" customHeight="1" x14ac:dyDescent="0.15">
      <c r="E66" s="41"/>
      <c r="F66" s="41"/>
      <c r="G66" s="41"/>
      <c r="H66" s="41"/>
      <c r="I66" s="41"/>
      <c r="J66" s="41"/>
      <c r="K66" s="41"/>
      <c r="L66" s="41"/>
      <c r="M66" s="41"/>
      <c r="N66" s="41"/>
    </row>
    <row r="67" spans="2:14" ht="10" customHeight="1" x14ac:dyDescent="0.15"/>
    <row r="68" spans="2:14" ht="40" customHeight="1" x14ac:dyDescent="0.15">
      <c r="B68" s="26" t="s">
        <v>29</v>
      </c>
      <c r="C68" s="27">
        <f>SUMPRODUCT(E53:N53,E23:N23)</f>
        <v>34204.68</v>
      </c>
      <c r="E68" s="26" t="s">
        <v>30</v>
      </c>
      <c r="F68" s="26"/>
      <c r="G68" s="35">
        <f>SUM(E53:N53)</f>
        <v>932</v>
      </c>
    </row>
    <row r="69" spans="2:14" ht="40" customHeight="1" x14ac:dyDescent="0.15">
      <c r="B69" s="26" t="s">
        <v>81</v>
      </c>
      <c r="C69" s="27">
        <f>SUMPRODUCT(E53:N53,E22:N22)</f>
        <v>17339.063999999998</v>
      </c>
      <c r="E69" s="26" t="s">
        <v>80</v>
      </c>
      <c r="F69" s="26"/>
      <c r="G69" s="35">
        <f>SUM(E54:N63)</f>
        <v>9126</v>
      </c>
    </row>
    <row r="70" spans="2:14" ht="40" customHeight="1" x14ac:dyDescent="0.15">
      <c r="B70" s="26" t="s">
        <v>82</v>
      </c>
      <c r="C70" s="27">
        <f>SUMPRODUCT(E53:N53,E24:N24)</f>
        <v>16865.616000000002</v>
      </c>
    </row>
    <row r="71" spans="2:14" ht="15" customHeight="1" x14ac:dyDescent="0.15">
      <c r="C71" s="36"/>
    </row>
  </sheetData>
  <mergeCells count="10">
    <mergeCell ref="A12:A21"/>
    <mergeCell ref="A32:A41"/>
    <mergeCell ref="I2:J2"/>
    <mergeCell ref="E10:N10"/>
    <mergeCell ref="I3:J3"/>
    <mergeCell ref="A54:A63"/>
    <mergeCell ref="P52:Q63"/>
    <mergeCell ref="E65:N66"/>
    <mergeCell ref="B47:E48"/>
    <mergeCell ref="F47:H47"/>
  </mergeCells>
  <conditionalFormatting sqref="E64:N64">
    <cfRule type="colorScale" priority="16">
      <colorScale>
        <cfvo type="min"/>
        <cfvo type="max"/>
        <color theme="4" tint="0.59999389629810485"/>
        <color theme="3" tint="0.59999389629810485"/>
      </colorScale>
    </cfRule>
  </conditionalFormatting>
  <conditionalFormatting sqref="O53:O63">
    <cfRule type="colorScale" priority="14">
      <colorScale>
        <cfvo type="min"/>
        <cfvo type="max"/>
        <color theme="4" tint="0.59999389629810485"/>
        <color theme="3" tint="0.59999389629810485"/>
      </colorScale>
    </cfRule>
  </conditionalFormatting>
  <conditionalFormatting sqref="E12:N21">
    <cfRule type="expression" dxfId="5" priority="12">
      <formula>E12&lt;=0</formula>
    </cfRule>
    <cfRule type="colorScale" priority="13">
      <colorScale>
        <cfvo type="min"/>
        <cfvo type="max"/>
        <color theme="0"/>
        <color theme="4" tint="0.39997558519241921"/>
      </colorScale>
    </cfRule>
  </conditionalFormatting>
  <conditionalFormatting sqref="O45">
    <cfRule type="colorScale" priority="10">
      <colorScale>
        <cfvo type="min"/>
        <cfvo type="max"/>
        <color theme="4" tint="0.59999389629810485"/>
        <color theme="3" tint="0.59999389629810485"/>
      </colorScale>
    </cfRule>
  </conditionalFormatting>
  <conditionalFormatting sqref="E53:N53">
    <cfRule type="expression" dxfId="4" priority="9">
      <formula>E45&gt;0</formula>
    </cfRule>
  </conditionalFormatting>
  <conditionalFormatting sqref="E23:N23">
    <cfRule type="expression" dxfId="3" priority="7">
      <formula>E23&lt;=0</formula>
    </cfRule>
    <cfRule type="colorScale" priority="8">
      <colorScale>
        <cfvo type="min"/>
        <cfvo type="max"/>
        <color theme="0"/>
        <color theme="3" tint="0.39997558519241921"/>
      </colorScale>
    </cfRule>
  </conditionalFormatting>
  <conditionalFormatting sqref="E24:N24">
    <cfRule type="expression" dxfId="2" priority="5">
      <formula>E24&lt;=0</formula>
    </cfRule>
    <cfRule type="colorScale" priority="6">
      <colorScale>
        <cfvo type="min"/>
        <cfvo type="max"/>
        <color theme="0"/>
        <color theme="3" tint="0.39997558519241921"/>
      </colorScale>
    </cfRule>
  </conditionalFormatting>
  <conditionalFormatting sqref="E22:N22">
    <cfRule type="expression" dxfId="1" priority="3">
      <formula>E22&lt;=0</formula>
    </cfRule>
    <cfRule type="colorScale" priority="4">
      <colorScale>
        <cfvo type="min"/>
        <cfvo type="max"/>
        <color theme="0"/>
        <color theme="4" tint="0.39997558519241921"/>
      </colorScale>
    </cfRule>
  </conditionalFormatting>
  <conditionalFormatting sqref="E42:N42">
    <cfRule type="expression" dxfId="0" priority="1">
      <formula>E42&lt;=0</formula>
    </cfRule>
    <cfRule type="colorScale" priority="2">
      <colorScale>
        <cfvo type="min"/>
        <cfvo type="max"/>
        <color theme="0"/>
        <color theme="3" tint="0.39997558519241921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Product Price &amp; Demand</vt:lpstr>
      <vt:lpstr>Inventory &amp; Cost</vt:lpstr>
      <vt:lpstr>Product Build Requirements</vt:lpstr>
      <vt:lpstr>Build 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Zintis</dc:creator>
  <cp:lastModifiedBy>Aatharsha Jeyachelvan</cp:lastModifiedBy>
  <dcterms:created xsi:type="dcterms:W3CDTF">2021-10-28T20:25:21Z</dcterms:created>
  <dcterms:modified xsi:type="dcterms:W3CDTF">2022-12-05T08:25:07Z</dcterms:modified>
</cp:coreProperties>
</file>