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13"/>
  <workbookPr codeName="ThisWorkbook"/>
  <mc:AlternateContent xmlns:mc="http://schemas.openxmlformats.org/markup-compatibility/2006">
    <mc:Choice Requires="x15">
      <x15ac:absPath xmlns:x15ac="http://schemas.microsoft.com/office/spreadsheetml/2010/11/ac" url="/Users/ajeyachelvan/Desktop/New Templates/"/>
    </mc:Choice>
  </mc:AlternateContent>
  <xr:revisionPtr revIDLastSave="0" documentId="8_{466C4C40-41DB-3446-96B0-2C17C0B72A7A}" xr6:coauthVersionLast="47" xr6:coauthVersionMax="47" xr10:uidLastSave="{00000000-0000-0000-0000-000000000000}"/>
  <bookViews>
    <workbookView xWindow="3800" yWindow="1120" windowWidth="29040" windowHeight="15840" xr2:uid="{A0155BAA-DE29-4097-8F84-F10B339455DF}"/>
  </bookViews>
  <sheets>
    <sheet name="Instructions" sheetId="6" r:id="rId1"/>
    <sheet name="Predictive Forecasting" sheetId="7" r:id="rId2"/>
    <sheet name="Graph Data" sheetId="8" r:id="rId3"/>
  </sheets>
  <externalReferences>
    <externalReference r:id="rId4"/>
  </externalReferences>
  <definedNames>
    <definedName name="Selection_Period">[1]Selection!$C$5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Q9" i="7" l="1"/>
  <c r="E13" i="7"/>
  <c r="AD3" i="7"/>
  <c r="E3" i="7"/>
  <c r="F3" i="7" s="1"/>
  <c r="G3" i="7" s="1"/>
  <c r="H3" i="7" s="1"/>
  <c r="I3" i="7" s="1"/>
  <c r="J3" i="7" s="1"/>
  <c r="K3" i="7" s="1"/>
  <c r="L3" i="7" s="1"/>
  <c r="M3" i="7" s="1"/>
  <c r="N3" i="7" s="1"/>
  <c r="O3" i="7" s="1"/>
  <c r="P3" i="7" s="1"/>
  <c r="R3" i="7" s="1"/>
  <c r="S3" i="7" s="1"/>
  <c r="T3" i="7" s="1"/>
  <c r="U3" i="7" s="1"/>
  <c r="V3" i="7" s="1"/>
  <c r="W3" i="7" s="1"/>
  <c r="X3" i="7" s="1"/>
  <c r="Y3" i="7" s="1"/>
  <c r="Z3" i="7" s="1"/>
  <c r="AA3" i="7" s="1"/>
  <c r="AB3" i="7" s="1"/>
  <c r="AC3" i="7" s="1"/>
  <c r="Q3" i="7"/>
  <c r="M5" i="8"/>
  <c r="P58" i="7"/>
  <c r="AD10" i="7"/>
  <c r="Q8" i="7"/>
  <c r="Q10" i="7"/>
  <c r="E11" i="7"/>
  <c r="F6" i="7" l="1"/>
  <c r="E14" i="7"/>
  <c r="E15" i="7" l="1"/>
  <c r="F12" i="7" s="1"/>
  <c r="F11" i="7"/>
  <c r="F13" i="7" l="1"/>
  <c r="F7" i="7"/>
  <c r="F14" i="7" l="1"/>
  <c r="G6" i="7"/>
  <c r="F15" i="7" l="1"/>
  <c r="G7" i="7" s="1"/>
  <c r="G11" i="7"/>
  <c r="G13" i="7" l="1"/>
  <c r="H6" i="7"/>
  <c r="G12" i="7"/>
  <c r="G14" i="7" l="1"/>
  <c r="H11" i="7"/>
  <c r="H13" i="7" l="1"/>
  <c r="G15" i="7"/>
  <c r="H7" i="7" s="1"/>
  <c r="I6" i="7" s="1"/>
  <c r="H12" i="7" l="1"/>
  <c r="H14" i="7"/>
  <c r="I11" i="7"/>
  <c r="H15" i="7" l="1"/>
  <c r="I7" i="7" s="1"/>
  <c r="J6" i="7" s="1"/>
  <c r="I13" i="7"/>
  <c r="I14" i="7" s="1"/>
  <c r="I15" i="7" s="1"/>
  <c r="J11" i="7" l="1"/>
  <c r="J13" i="7" s="1"/>
  <c r="J14" i="7" s="1"/>
  <c r="J15" i="7" s="1"/>
  <c r="K12" i="7" s="1"/>
  <c r="J7" i="7"/>
  <c r="J12" i="7"/>
  <c r="I12" i="7"/>
  <c r="K7" i="7" l="1"/>
  <c r="K6" i="7"/>
  <c r="K11" i="7" s="1"/>
  <c r="K13" i="7" s="1"/>
  <c r="K14" i="7" s="1"/>
  <c r="K15" i="7" s="1"/>
  <c r="L7" i="7" l="1"/>
  <c r="L12" i="7"/>
  <c r="L6" i="7"/>
  <c r="L11" i="7" s="1"/>
  <c r="L13" i="7" s="1"/>
  <c r="L14" i="7" s="1"/>
  <c r="L15" i="7" s="1"/>
  <c r="M7" i="7" s="1"/>
  <c r="M6" i="7" l="1"/>
  <c r="M11" i="7" s="1"/>
  <c r="M13" i="7" s="1"/>
  <c r="M14" i="7" s="1"/>
  <c r="M15" i="7" s="1"/>
  <c r="N7" i="7" s="1"/>
  <c r="M12" i="7"/>
  <c r="C2" i="8"/>
  <c r="D2" i="8"/>
  <c r="E2" i="8"/>
  <c r="F2" i="8"/>
  <c r="G2" i="8"/>
  <c r="H2" i="8"/>
  <c r="I2" i="8"/>
  <c r="J2" i="8"/>
  <c r="K2" i="8"/>
  <c r="L2" i="8"/>
  <c r="M2" i="8"/>
  <c r="N2" i="8"/>
  <c r="O2" i="8"/>
  <c r="P2" i="8"/>
  <c r="Q2" i="8"/>
  <c r="R2" i="8"/>
  <c r="S2" i="8"/>
  <c r="T2" i="8"/>
  <c r="U2" i="8"/>
  <c r="V2" i="8"/>
  <c r="W2" i="8"/>
  <c r="X2" i="8"/>
  <c r="Y2" i="8"/>
  <c r="B2" i="8"/>
  <c r="M4" i="8"/>
  <c r="L4" i="8"/>
  <c r="K4" i="8"/>
  <c r="J4" i="8"/>
  <c r="I4" i="8"/>
  <c r="H4" i="8"/>
  <c r="G4" i="8"/>
  <c r="F4" i="8"/>
  <c r="E4" i="8"/>
  <c r="D4" i="8"/>
  <c r="C4" i="8"/>
  <c r="B4" i="8"/>
  <c r="E36" i="7"/>
  <c r="Q36" i="7"/>
  <c r="R36" i="7"/>
  <c r="S36" i="7"/>
  <c r="T36" i="7"/>
  <c r="U36" i="7"/>
  <c r="V36" i="7"/>
  <c r="W36" i="7"/>
  <c r="X36" i="7"/>
  <c r="Y36" i="7"/>
  <c r="Z36" i="7"/>
  <c r="AA36" i="7"/>
  <c r="AB36" i="7"/>
  <c r="F36" i="7"/>
  <c r="G36" i="7"/>
  <c r="H36" i="7"/>
  <c r="I36" i="7"/>
  <c r="J36" i="7"/>
  <c r="K36" i="7"/>
  <c r="L36" i="7"/>
  <c r="M36" i="7"/>
  <c r="N36" i="7"/>
  <c r="O36" i="7"/>
  <c r="P36" i="7"/>
  <c r="P60" i="7"/>
  <c r="M7" i="8" s="1"/>
  <c r="P59" i="7"/>
  <c r="M6" i="8" s="1"/>
  <c r="P52" i="7"/>
  <c r="P51" i="7"/>
  <c r="P44" i="7"/>
  <c r="B5" i="7"/>
  <c r="C5" i="7"/>
  <c r="N47" i="7"/>
  <c r="G47" i="7"/>
  <c r="I47" i="7"/>
  <c r="K55" i="7"/>
  <c r="O55" i="7"/>
  <c r="P55" i="7"/>
  <c r="H47" i="7"/>
  <c r="K47" i="7"/>
  <c r="J47" i="7"/>
  <c r="G55" i="7"/>
  <c r="O47" i="7"/>
  <c r="F47" i="7"/>
  <c r="L47" i="7"/>
  <c r="E47" i="7"/>
  <c r="I55" i="7"/>
  <c r="M55" i="7"/>
  <c r="J55" i="7"/>
  <c r="H55" i="7"/>
  <c r="L55" i="7"/>
  <c r="N55" i="7"/>
  <c r="F55" i="7"/>
  <c r="E55" i="7"/>
  <c r="M47" i="7"/>
  <c r="P47" i="7"/>
  <c r="AC55" i="7" l="1"/>
  <c r="AC47" i="7"/>
  <c r="N6" i="7"/>
  <c r="N11" i="7" s="1"/>
  <c r="N13" i="7" s="1"/>
  <c r="N14" i="7" s="1"/>
  <c r="N15" i="7" s="1"/>
  <c r="O7" i="7" s="1"/>
  <c r="N12" i="7"/>
  <c r="F39" i="7"/>
  <c r="E39" i="7"/>
  <c r="X50" i="7"/>
  <c r="Y58" i="7"/>
  <c r="Y50" i="7"/>
  <c r="Q50" i="7"/>
  <c r="AB50" i="7"/>
  <c r="Z50" i="7"/>
  <c r="S58" i="7"/>
  <c r="W50" i="7"/>
  <c r="U58" i="7"/>
  <c r="AA58" i="7"/>
  <c r="V58" i="7"/>
  <c r="Z58" i="7"/>
  <c r="S50" i="7"/>
  <c r="U50" i="7"/>
  <c r="V50" i="7"/>
  <c r="AA50" i="7"/>
  <c r="Q58" i="7"/>
  <c r="R58" i="7"/>
  <c r="T50" i="7"/>
  <c r="X58" i="7"/>
  <c r="W58" i="7"/>
  <c r="T58" i="7"/>
  <c r="R50" i="7"/>
  <c r="AB58" i="7"/>
  <c r="AC58" i="7" l="1"/>
  <c r="AC50" i="7"/>
  <c r="B5" i="8"/>
  <c r="O6" i="7"/>
  <c r="O11" i="7" s="1"/>
  <c r="P6" i="7" s="1"/>
  <c r="O12" i="7"/>
  <c r="P39" i="7"/>
  <c r="C5" i="8"/>
  <c r="O39" i="7"/>
  <c r="L5" i="8" s="1"/>
  <c r="N39" i="7"/>
  <c r="K5" i="8" s="1"/>
  <c r="M39" i="7"/>
  <c r="J5" i="8" s="1"/>
  <c r="L39" i="7"/>
  <c r="I5" i="8" s="1"/>
  <c r="K39" i="7"/>
  <c r="H5" i="8" s="1"/>
  <c r="J39" i="7"/>
  <c r="G5" i="8" s="1"/>
  <c r="I39" i="7"/>
  <c r="F5" i="8" s="1"/>
  <c r="H39" i="7"/>
  <c r="E5" i="8" s="1"/>
  <c r="G39" i="7"/>
  <c r="D5" i="8" s="1"/>
  <c r="P42" i="7"/>
  <c r="P43" i="7"/>
  <c r="P50" i="7"/>
  <c r="R42" i="7"/>
  <c r="O5" i="8" s="1"/>
  <c r="S8" i="7" s="1"/>
  <c r="S9" i="7" s="1"/>
  <c r="AB42" i="7"/>
  <c r="Y5" i="8" s="1"/>
  <c r="AC8" i="7" s="1"/>
  <c r="AC9" i="7" s="1"/>
  <c r="E48" i="7"/>
  <c r="K56" i="7"/>
  <c r="K57" i="7" s="1"/>
  <c r="L56" i="7"/>
  <c r="L57" i="7" s="1"/>
  <c r="M56" i="7"/>
  <c r="M57" i="7" s="1"/>
  <c r="N56" i="7"/>
  <c r="N57" i="7" s="1"/>
  <c r="I56" i="7"/>
  <c r="I57" i="7" s="1"/>
  <c r="O56" i="7"/>
  <c r="O57" i="7" s="1"/>
  <c r="P56" i="7"/>
  <c r="P57" i="7" s="1"/>
  <c r="H56" i="7"/>
  <c r="H57" i="7" s="1"/>
  <c r="E56" i="7"/>
  <c r="F56" i="7"/>
  <c r="F57" i="7" s="1"/>
  <c r="J56" i="7"/>
  <c r="J57" i="7" s="1"/>
  <c r="G56" i="7"/>
  <c r="G57" i="7" s="1"/>
  <c r="AA42" i="7"/>
  <c r="X5" i="8" s="1"/>
  <c r="AB8" i="7" s="1"/>
  <c r="AB9" i="7" s="1"/>
  <c r="Q42" i="7"/>
  <c r="Z42" i="7"/>
  <c r="W5" i="8" s="1"/>
  <c r="AA8" i="7" s="1"/>
  <c r="AA9" i="7" s="1"/>
  <c r="Y42" i="7"/>
  <c r="V5" i="8" s="1"/>
  <c r="Z8" i="7" s="1"/>
  <c r="Z9" i="7" s="1"/>
  <c r="X42" i="7"/>
  <c r="U5" i="8" s="1"/>
  <c r="Y8" i="7" s="1"/>
  <c r="Y9" i="7" s="1"/>
  <c r="W42" i="7"/>
  <c r="T5" i="8" s="1"/>
  <c r="X8" i="7" s="1"/>
  <c r="X9" i="7" s="1"/>
  <c r="V42" i="7"/>
  <c r="S5" i="8" s="1"/>
  <c r="W8" i="7" s="1"/>
  <c r="W9" i="7" s="1"/>
  <c r="U42" i="7"/>
  <c r="R5" i="8" s="1"/>
  <c r="V8" i="7" s="1"/>
  <c r="V9" i="7" s="1"/>
  <c r="T42" i="7"/>
  <c r="Q5" i="8" s="1"/>
  <c r="U8" i="7" s="1"/>
  <c r="U9" i="7" s="1"/>
  <c r="S42" i="7"/>
  <c r="P5" i="8" s="1"/>
  <c r="T8" i="7" s="1"/>
  <c r="T9" i="7" s="1"/>
  <c r="O48" i="7"/>
  <c r="O49" i="7" s="1"/>
  <c r="N48" i="7"/>
  <c r="N49" i="7" s="1"/>
  <c r="M48" i="7"/>
  <c r="M49" i="7" s="1"/>
  <c r="P48" i="7"/>
  <c r="P49" i="7" s="1"/>
  <c r="L48" i="7"/>
  <c r="L49" i="7" s="1"/>
  <c r="K48" i="7"/>
  <c r="K49" i="7" s="1"/>
  <c r="G48" i="7"/>
  <c r="G49" i="7" s="1"/>
  <c r="J48" i="7"/>
  <c r="J49" i="7" s="1"/>
  <c r="I48" i="7"/>
  <c r="I49" i="7" s="1"/>
  <c r="H48" i="7"/>
  <c r="H49" i="7" s="1"/>
  <c r="F48" i="7"/>
  <c r="F49" i="7" s="1"/>
  <c r="V60" i="7"/>
  <c r="Q60" i="7"/>
  <c r="AA59" i="7"/>
  <c r="AA60" i="7"/>
  <c r="T60" i="7"/>
  <c r="U52" i="7"/>
  <c r="R52" i="7"/>
  <c r="Q52" i="7"/>
  <c r="V51" i="7"/>
  <c r="X60" i="7"/>
  <c r="AB52" i="7"/>
  <c r="Q51" i="7"/>
  <c r="T52" i="7"/>
  <c r="Y51" i="7"/>
  <c r="Y52" i="7"/>
  <c r="V59" i="7"/>
  <c r="U51" i="7"/>
  <c r="AB59" i="7"/>
  <c r="V52" i="7"/>
  <c r="W51" i="7"/>
  <c r="U60" i="7"/>
  <c r="X59" i="7"/>
  <c r="S52" i="7"/>
  <c r="Z51" i="7"/>
  <c r="T59" i="7"/>
  <c r="R60" i="7"/>
  <c r="Q59" i="7"/>
  <c r="AA51" i="7"/>
  <c r="S60" i="7"/>
  <c r="S59" i="7"/>
  <c r="R59" i="7"/>
  <c r="AB60" i="7"/>
  <c r="Z59" i="7"/>
  <c r="T51" i="7"/>
  <c r="W59" i="7"/>
  <c r="Z60" i="7"/>
  <c r="X51" i="7"/>
  <c r="Z52" i="7"/>
  <c r="AA52" i="7"/>
  <c r="AB51" i="7"/>
  <c r="X52" i="7"/>
  <c r="U59" i="7"/>
  <c r="Y60" i="7"/>
  <c r="Y59" i="7"/>
  <c r="W60" i="7"/>
  <c r="R51" i="7"/>
  <c r="W52" i="7"/>
  <c r="S51" i="7"/>
  <c r="AC52" i="7" l="1"/>
  <c r="AC59" i="7"/>
  <c r="AC51" i="7"/>
  <c r="AC60" i="7"/>
  <c r="AC39" i="7"/>
  <c r="N5" i="8"/>
  <c r="E11" i="8" s="1"/>
  <c r="AC42" i="7"/>
  <c r="O13" i="7"/>
  <c r="O14" i="7" s="1"/>
  <c r="O15" i="7" s="1"/>
  <c r="P11" i="7"/>
  <c r="Q6" i="7"/>
  <c r="E10" i="8"/>
  <c r="AC48" i="7"/>
  <c r="E49" i="7"/>
  <c r="AC49" i="7" s="1"/>
  <c r="B11" i="8" s="1"/>
  <c r="E57" i="7"/>
  <c r="AC57" i="7" s="1"/>
  <c r="B12" i="8" s="1"/>
  <c r="AC56" i="7"/>
  <c r="O40" i="7"/>
  <c r="O41" i="7" s="1"/>
  <c r="L40" i="7"/>
  <c r="L41" i="7" s="1"/>
  <c r="M40" i="7"/>
  <c r="M41" i="7" s="1"/>
  <c r="N40" i="7"/>
  <c r="N41" i="7" s="1"/>
  <c r="K40" i="7"/>
  <c r="K41" i="7" s="1"/>
  <c r="F40" i="7"/>
  <c r="F41" i="7" s="1"/>
  <c r="P40" i="7"/>
  <c r="P41" i="7" s="1"/>
  <c r="J40" i="7"/>
  <c r="J41" i="7" s="1"/>
  <c r="I40" i="7"/>
  <c r="I41" i="7" s="1"/>
  <c r="H40" i="7"/>
  <c r="H41" i="7" s="1"/>
  <c r="G40" i="7"/>
  <c r="G41" i="7" s="1"/>
  <c r="U44" i="7"/>
  <c r="R7" i="8" s="1"/>
  <c r="AB44" i="7"/>
  <c r="Y7" i="8" s="1"/>
  <c r="W43" i="7"/>
  <c r="T6" i="8" s="1"/>
  <c r="AA43" i="7"/>
  <c r="X6" i="8" s="1"/>
  <c r="W44" i="7"/>
  <c r="T7" i="8" s="1"/>
  <c r="AA44" i="7"/>
  <c r="X7" i="8" s="1"/>
  <c r="V43" i="7"/>
  <c r="S6" i="8" s="1"/>
  <c r="Z43" i="7"/>
  <c r="W6" i="8" s="1"/>
  <c r="S44" i="7"/>
  <c r="P7" i="8" s="1"/>
  <c r="Y43" i="7"/>
  <c r="V6" i="8" s="1"/>
  <c r="U43" i="7"/>
  <c r="R6" i="8" s="1"/>
  <c r="R43" i="7"/>
  <c r="O6" i="8" s="1"/>
  <c r="Q43" i="7"/>
  <c r="R44" i="7"/>
  <c r="O7" i="8" s="1"/>
  <c r="Q44" i="7"/>
  <c r="E40" i="7"/>
  <c r="Y44" i="7"/>
  <c r="V7" i="8" s="1"/>
  <c r="T43" i="7"/>
  <c r="Q6" i="8" s="1"/>
  <c r="Z44" i="7"/>
  <c r="W7" i="8" s="1"/>
  <c r="X43" i="7"/>
  <c r="U6" i="8" s="1"/>
  <c r="AB43" i="7"/>
  <c r="Y6" i="8" s="1"/>
  <c r="T44" i="7"/>
  <c r="Q7" i="8" s="1"/>
  <c r="V44" i="7"/>
  <c r="S7" i="8" s="1"/>
  <c r="X44" i="7"/>
  <c r="U7" i="8" s="1"/>
  <c r="S43" i="7"/>
  <c r="P6" i="8" s="1"/>
  <c r="R8" i="7" l="1"/>
  <c r="R9" i="7" s="1"/>
  <c r="AD9" i="7" s="1"/>
  <c r="N7" i="8"/>
  <c r="AC44" i="7"/>
  <c r="N6" i="8"/>
  <c r="AC43" i="7"/>
  <c r="P7" i="7"/>
  <c r="Q7" i="7" s="1"/>
  <c r="P12" i="7"/>
  <c r="Q12" i="7" s="1"/>
  <c r="P13" i="7"/>
  <c r="Q11" i="7"/>
  <c r="AC40" i="7"/>
  <c r="C9" i="7"/>
  <c r="E12" i="8" s="1"/>
  <c r="E41" i="7"/>
  <c r="AC41" i="7" s="1"/>
  <c r="B10" i="8" s="1"/>
  <c r="C10" i="8" s="1"/>
  <c r="AD8" i="7" l="1"/>
  <c r="R6" i="7"/>
  <c r="R11" i="7" s="1"/>
  <c r="R13" i="7" s="1"/>
  <c r="R14" i="7" s="1"/>
  <c r="Q13" i="7"/>
  <c r="P14" i="7"/>
  <c r="C12" i="8"/>
  <c r="C10" i="7" s="1"/>
  <c r="C11" i="8"/>
  <c r="C7" i="7" s="1"/>
  <c r="P15" i="7" l="1"/>
  <c r="R7" i="7" s="1"/>
  <c r="S6" i="7" s="1"/>
  <c r="S11" i="7" s="1"/>
  <c r="S13" i="7" s="1"/>
  <c r="Q14" i="7"/>
  <c r="R15" i="7"/>
  <c r="Q15" i="7" l="1"/>
  <c r="S7" i="7"/>
  <c r="T6" i="7" s="1"/>
  <c r="T11" i="7" s="1"/>
  <c r="R12" i="7"/>
  <c r="S12" i="7"/>
  <c r="S14" i="7"/>
  <c r="S15" i="7" l="1"/>
  <c r="T7" i="7" s="1"/>
  <c r="U6" i="7" s="1"/>
  <c r="T13" i="7"/>
  <c r="T14" i="7" l="1"/>
  <c r="U11" i="7"/>
  <c r="T12" i="7"/>
  <c r="T15" i="7" l="1"/>
  <c r="U7" i="7" s="1"/>
  <c r="V6" i="7" s="1"/>
  <c r="U13" i="7"/>
  <c r="U12" i="7" l="1"/>
  <c r="U14" i="7"/>
  <c r="V11" i="7"/>
  <c r="V13" i="7" l="1"/>
  <c r="U15" i="7"/>
  <c r="V7" i="7" s="1"/>
  <c r="W6" i="7" s="1"/>
  <c r="V14" i="7" l="1"/>
  <c r="W11" i="7"/>
  <c r="V12" i="7"/>
  <c r="V15" i="7" l="1"/>
  <c r="W7" i="7" s="1"/>
  <c r="X6" i="7" s="1"/>
  <c r="X11" i="7" s="1"/>
  <c r="W13" i="7"/>
  <c r="W14" i="7" s="1"/>
  <c r="W15" i="7" s="1"/>
  <c r="X7" i="7" l="1"/>
  <c r="Y6" i="7" s="1"/>
  <c r="Y11" i="7" s="1"/>
  <c r="X12" i="7"/>
  <c r="W12" i="7"/>
  <c r="X13" i="7"/>
  <c r="X14" i="7" s="1"/>
  <c r="X15" i="7" s="1"/>
  <c r="Y12" i="7" s="1"/>
  <c r="Y7" i="7" l="1"/>
  <c r="Z6" i="7" s="1"/>
  <c r="Z11" i="7" s="1"/>
  <c r="Y13" i="7"/>
  <c r="Y14" i="7" s="1"/>
  <c r="Y15" i="7" s="1"/>
  <c r="Z7" i="7" s="1"/>
  <c r="Z12" i="7" l="1"/>
  <c r="AA6" i="7"/>
  <c r="AA11" i="7" s="1"/>
  <c r="Z13" i="7"/>
  <c r="Z14" i="7" s="1"/>
  <c r="Z15" i="7" s="1"/>
  <c r="AA12" i="7" s="1"/>
  <c r="AA7" i="7" l="1"/>
  <c r="AB6" i="7" s="1"/>
  <c r="AB11" i="7" s="1"/>
  <c r="AA13" i="7"/>
  <c r="AA14" i="7" s="1"/>
  <c r="AA15" i="7" s="1"/>
  <c r="AB7" i="7" l="1"/>
  <c r="AC6" i="7" s="1"/>
  <c r="AB12" i="7"/>
  <c r="AB13" i="7"/>
  <c r="AB14" i="7" s="1"/>
  <c r="AB15" i="7" s="1"/>
  <c r="AC12" i="7" s="1"/>
  <c r="AD12" i="7" s="1"/>
  <c r="AC7" i="7" l="1"/>
  <c r="AD7" i="7" s="1"/>
  <c r="AC11" i="7"/>
  <c r="AD6" i="7"/>
  <c r="AC13" i="7" l="1"/>
  <c r="AD11" i="7"/>
  <c r="AC14" i="7" l="1"/>
  <c r="AD13" i="7"/>
  <c r="AC15" i="7" l="1"/>
  <c r="AD15" i="7" s="1"/>
  <c r="AD14" i="7"/>
</calcChain>
</file>

<file path=xl/sharedStrings.xml><?xml version="1.0" encoding="utf-8"?>
<sst xmlns="http://schemas.openxmlformats.org/spreadsheetml/2006/main" count="104" uniqueCount="83">
  <si>
    <t>Instructions</t>
  </si>
  <si>
    <t>Using Vena Excel Templates in 'Basic' Excel</t>
  </si>
  <si>
    <t>Apply your own colors &amp; branding</t>
  </si>
  <si>
    <t>Go to 'Page Layout', then 'Themes' to select from other color formats and fonts.</t>
  </si>
  <si>
    <t>Go to 'Home', then 'Cell styles' to reformat the appearance and colors of different included cell types.</t>
  </si>
  <si>
    <t>Combine with other Entities / Departments / Cost Centers / Profit Centers</t>
  </si>
  <si>
    <t>Aggregate sheets together using excel logic</t>
  </si>
  <si>
    <t>Contact a Vena rep to learn more about automatically aggregating your labour expenses</t>
  </si>
  <si>
    <t>Actual</t>
  </si>
  <si>
    <t>Opening Stock</t>
  </si>
  <si>
    <t>Recommended Method</t>
  </si>
  <si>
    <t>Forecast Method</t>
  </si>
  <si>
    <t>Seasonal</t>
  </si>
  <si>
    <t>Unit Sales</t>
  </si>
  <si>
    <t>Historical Accuracy</t>
  </si>
  <si>
    <t>Baseline</t>
  </si>
  <si>
    <t>Rank</t>
  </si>
  <si>
    <t>Promotional</t>
  </si>
  <si>
    <t>Pallet Size</t>
  </si>
  <si>
    <t>Closing Stock</t>
  </si>
  <si>
    <t>On Order</t>
  </si>
  <si>
    <t>Suggested Order</t>
  </si>
  <si>
    <t># Pallets Ordered</t>
  </si>
  <si>
    <t>Actual Unit Order</t>
  </si>
  <si>
    <t>Predicted Forecast</t>
  </si>
  <si>
    <t>Predictive Forecasting Model</t>
  </si>
  <si>
    <t>Pallet Turnaround Time (M)</t>
  </si>
  <si>
    <t>Assumptions</t>
  </si>
  <si>
    <t>Prior  Year  Actuals</t>
  </si>
  <si>
    <t>P. Forecast</t>
  </si>
  <si>
    <t>SKU00001</t>
  </si>
  <si>
    <t>SKU00002</t>
  </si>
  <si>
    <t>SKU00003</t>
  </si>
  <si>
    <t>SKU00004</t>
  </si>
  <si>
    <t>SKU00005</t>
  </si>
  <si>
    <t>SKU00006</t>
  </si>
  <si>
    <t>Product SKU</t>
  </si>
  <si>
    <t>Product Name</t>
  </si>
  <si>
    <t>Product 1</t>
  </si>
  <si>
    <t>Product 2</t>
  </si>
  <si>
    <t>Product 3</t>
  </si>
  <si>
    <t>Product 4</t>
  </si>
  <si>
    <t>Product 5</t>
  </si>
  <si>
    <t>Product 6</t>
  </si>
  <si>
    <t>Linear Forecast</t>
  </si>
  <si>
    <t>Deviation</t>
  </si>
  <si>
    <t>Devation %</t>
  </si>
  <si>
    <t>Confidence Interval</t>
  </si>
  <si>
    <t>Upper Bound</t>
  </si>
  <si>
    <t>Lower Bound</t>
  </si>
  <si>
    <t>Linear Regression</t>
  </si>
  <si>
    <t>Unit Sales (Actuals)</t>
  </si>
  <si>
    <t>Predictive Forecast</t>
  </si>
  <si>
    <t>Linear</t>
  </si>
  <si>
    <t>Exponential Smoothing</t>
  </si>
  <si>
    <t>Exp. Sm. Forecast</t>
  </si>
  <si>
    <t>Seasonal Regression</t>
  </si>
  <si>
    <t>Exp. Sm. Regression</t>
  </si>
  <si>
    <t>Seasonal Forecast</t>
  </si>
  <si>
    <t>Date</t>
  </si>
  <si>
    <t>Months</t>
  </si>
  <si>
    <t>Forecast Calculations</t>
  </si>
  <si>
    <t>Arriving Next Month</t>
  </si>
  <si>
    <t>Average Forecasted Monthly Sales</t>
  </si>
  <si>
    <t>Average Monthly Increase</t>
  </si>
  <si>
    <t>Key Metrics</t>
  </si>
  <si>
    <t>Set-Up</t>
  </si>
  <si>
    <t>Put any product SKUs and associated product names in the assumptions input below.</t>
  </si>
  <si>
    <t>This will automatically feed the predictive forecasting tab with options to select each of these products.</t>
  </si>
  <si>
    <t>Predictive Forecasting</t>
  </si>
  <si>
    <t>In this sheet you can predictively forecast the demand for a product based on prior year actuals.</t>
  </si>
  <si>
    <t>To do so, you select the desired forecasting method from the drop down.</t>
  </si>
  <si>
    <t>The model will suggest a forecasting method based on which had the highest historical accuracy, but you may choose others.</t>
  </si>
  <si>
    <t>You can also change the confidence interval which will affect the upper and lower bounds of the forecast shown in the graph.</t>
  </si>
  <si>
    <t>If you wish to see these forecast calculations, expand the calculations grouping at the bottom.</t>
  </si>
  <si>
    <t>This model also allows for stock &amp; order planning by changing the Pallet Size &amp; Turnaround Time inputs.</t>
  </si>
  <si>
    <t>Finally, the graph and associated metrics help visualize prior year actuals and associated forecasts.</t>
  </si>
  <si>
    <t>Contact a Vena rep to learn how any selection of year or product specific data can automatically populate with Vena</t>
  </si>
  <si>
    <t>The model will automatically suggest the number of pallets to order each month to maintain enough stock to satisfy demand.</t>
  </si>
  <si>
    <t>Average</t>
  </si>
  <si>
    <t>Select the year and product that you want to demand plan for, and put your product's actuals in the unit sales row.</t>
  </si>
  <si>
    <t>Graph Data (selecting data from the calculations based on the forecasting method drop-down)</t>
  </si>
  <si>
    <t>Manufacturing Forecasting &amp; Order Planning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</si>
</sst>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8">
    <numFmt numFmtId="41" formatCode="_(* #,##0_);_(* \(#,##0\);_(* &quot;-&quot;_);_(@_)"/>
    <numFmt numFmtId="164" formatCode="_-* #,##0.00_-;\-* #,##0.00_-;_-* &quot;-&quot;??_-;_-@_-"/>
    <numFmt numFmtId="165" formatCode="&quot;$&quot;#,###;\(&quot;$&quot;#,###\)\ "/>
    <numFmt numFmtId="166" formatCode="&quot;$&quot;#,###,&quot;k&quot;;\(&quot;$&quot;#,###,&quot;k&quot;\)\ "/>
    <numFmt numFmtId="167" formatCode="&quot;$&quot;#,###,,&quot;m&quot;;\(&quot;$&quot;#,###,,&quot;m&quot;\)"/>
    <numFmt numFmtId="168" formatCode="[$-409]\ mmm\ yy;@"/>
    <numFmt numFmtId="169" formatCode="[Color53]\(0\);[Color53]\(0\);&quot;&quot;;[Color53]@"/>
    <numFmt numFmtId="170" formatCode="[$-409]\ mmm\ ;@"/>
    <numFmt numFmtId="171" formatCode="_(* #,##0_);_(* \(#,##0\);_(* &quot;-&quot;_);@\ "/>
    <numFmt numFmtId="172" formatCode="_(* #,##0_);_(* \(#,##0\);_(* &quot;-&quot;_);@"/>
    <numFmt numFmtId="173" formatCode="\ #&quot;▾&quot;;\ \-#&quot;▾&quot;;\ &quot;▾&quot;;@&quot;▾&quot;"/>
    <numFmt numFmtId="174" formatCode="[Color53]&quot;▴&quot;&quot;$&quot;#,###,&quot;k&quot;;[Color10]&quot;▾&quot;&quot;$&quot;#,###,&quot;k&quot;;\ &quot;-&quot;\ ;@"/>
    <numFmt numFmtId="175" formatCode="[Color10]&quot;▴&quot;&quot;$&quot;#,###,&quot;k&quot;;[Color53]&quot;▾&quot;&quot;$&quot;#,###,&quot;k&quot;;\ &quot;-&quot;\ ;@"/>
    <numFmt numFmtId="176" formatCode="&quot;Total Rows:&quot;\ #;&quot;Total Rows:&quot;\ \-#;&quot;&quot;;@"/>
    <numFmt numFmtId="177" formatCode="\ &quot;Active&quot;\ 0;&quot;&quot;;\ &quot;None&quot;;@"/>
    <numFmt numFmtId="178" formatCode="_(* #,##0.0%_);_(* \(#,##0.0%\);_(* &quot;-&quot;_);@"/>
    <numFmt numFmtId="179" formatCode="[$-409]mmm/d/yyyy;"/>
    <numFmt numFmtId="180" formatCode="\ 0\ &quot;Days&quot;;[Color53]\ \-0\ &quot;Days&quot;;[Color53]\ &quot;Immediate&quot;;@"/>
    <numFmt numFmtId="181" formatCode="\ #&quot;▾&quot;;\ \-#&quot;▾&quot;;&quot;▾&quot;;@&quot;▾&quot;"/>
    <numFmt numFmtId="182" formatCode="[Color53]\✗;#;[Color15]\✓;@"/>
    <numFmt numFmtId="183" formatCode="_(* #,##0_);_(* \(#,##0\);_(* &quot;-&quot;_);\ &quot;•&quot;\ @"/>
    <numFmt numFmtId="184" formatCode="[Color53]&quot;▴&quot;#,###;[Color10]&quot;▾&quot;#,###;&quot;&quot;;@"/>
    <numFmt numFmtId="185" formatCode="[Color10]&quot;▴&quot;#,###;[Color53]&quot;▾&quot;#,###;&quot;&quot;;@"/>
    <numFmt numFmtId="186" formatCode="_(* #,##0_);_(* \(#,##0\);_(* &quot;-&quot;_);\ @\ "/>
    <numFmt numFmtId="187" formatCode="_(* #,##0_);_(* \(#,##0\);_(* &quot;-&quot;_);&quot;▸&quot;\ @"/>
    <numFmt numFmtId="188" formatCode="\(0\)\ ;&quot;&quot;\ ;&quot;&quot;\ ;&quot;&quot;\ @"/>
    <numFmt numFmtId="189" formatCode="0.0"/>
    <numFmt numFmtId="190" formatCode="[$-1009]mmm/yy;@"/>
  </numFmts>
  <fonts count="35" x14ac:knownFonts="1">
    <font>
      <sz val="9"/>
      <color theme="1" tint="0.39994506668294322"/>
      <name val="Arial Nova"/>
      <family val="2"/>
      <scheme val="minor"/>
    </font>
    <font>
      <sz val="18"/>
      <color theme="3"/>
      <name val="Franklin Gothic Medium Cond"/>
      <family val="2"/>
      <scheme val="major"/>
    </font>
    <font>
      <sz val="11"/>
      <color rgb="FF006100"/>
      <name val="Arial Nova"/>
      <family val="2"/>
      <scheme val="minor"/>
    </font>
    <font>
      <sz val="11"/>
      <color rgb="FF9C0006"/>
      <name val="Arial Nova"/>
      <family val="2"/>
      <scheme val="minor"/>
    </font>
    <font>
      <sz val="11"/>
      <color rgb="FF9C5700"/>
      <name val="Arial Nova"/>
      <family val="2"/>
      <scheme val="minor"/>
    </font>
    <font>
      <b/>
      <sz val="16"/>
      <color theme="1"/>
      <name val="Arial Nova"/>
      <family val="2"/>
      <scheme val="minor"/>
    </font>
    <font>
      <sz val="9"/>
      <color theme="1" tint="0.39994506668294322"/>
      <name val="Arial Nova"/>
      <family val="2"/>
      <scheme val="minor"/>
    </font>
    <font>
      <sz val="10"/>
      <color theme="0"/>
      <name val="Franklin Gothic Medium Cond"/>
      <family val="2"/>
      <scheme val="major"/>
    </font>
    <font>
      <sz val="11"/>
      <color theme="0"/>
      <name val="Franklin Gothic Medium Cond"/>
      <family val="2"/>
      <scheme val="major"/>
    </font>
    <font>
      <sz val="9"/>
      <color theme="1"/>
      <name val="Arial Nova"/>
      <family val="2"/>
      <scheme val="minor"/>
    </font>
    <font>
      <sz val="9.5"/>
      <color theme="0"/>
      <name val="Franklin Gothic Medium Cond"/>
      <family val="2"/>
      <scheme val="major"/>
    </font>
    <font>
      <b/>
      <sz val="22"/>
      <color theme="0"/>
      <name val="Franklin Gothic Medium Cond"/>
      <family val="2"/>
      <scheme val="major"/>
    </font>
    <font>
      <sz val="14"/>
      <color theme="0"/>
      <name val="Franklin Gothic Medium Cond"/>
      <family val="2"/>
      <scheme val="major"/>
    </font>
    <font>
      <sz val="9"/>
      <color theme="1" tint="0.39994506668294322"/>
      <name val="Arial Nova"/>
      <family val="5"/>
      <scheme val="minor"/>
    </font>
    <font>
      <sz val="10"/>
      <color theme="1" tint="0.39991454817346722"/>
      <name val="Franklin Gothic Medium Cond"/>
      <family val="2"/>
      <scheme val="major"/>
    </font>
    <font>
      <b/>
      <sz val="11"/>
      <color theme="1" tint="0.39994506668294322"/>
      <name val="Arial Nova"/>
      <family val="2"/>
      <scheme val="minor"/>
    </font>
    <font>
      <sz val="15"/>
      <color theme="1"/>
      <name val="Franklin Gothic Medium Cond"/>
      <family val="2"/>
      <scheme val="major"/>
    </font>
    <font>
      <b/>
      <sz val="9"/>
      <color theme="1"/>
      <name val="Arial Nova"/>
      <family val="2"/>
      <scheme val="minor"/>
    </font>
    <font>
      <b/>
      <sz val="9.5"/>
      <color theme="1"/>
      <name val="Arial Nova"/>
      <family val="2"/>
      <scheme val="minor"/>
    </font>
    <font>
      <sz val="9"/>
      <color theme="0"/>
      <name val="Arial Nova"/>
      <family val="2"/>
      <scheme val="minor"/>
    </font>
    <font>
      <b/>
      <sz val="8"/>
      <color theme="1" tint="0.39994506668294322"/>
      <name val="Arial Nova"/>
      <family val="2"/>
      <scheme val="minor"/>
    </font>
    <font>
      <sz val="9"/>
      <color theme="4"/>
      <name val="Arial Nova"/>
      <family val="2"/>
      <scheme val="minor"/>
    </font>
    <font>
      <b/>
      <sz val="9"/>
      <color theme="3"/>
      <name val="Arial Nova"/>
      <family val="2"/>
      <scheme val="minor"/>
    </font>
    <font>
      <sz val="18"/>
      <color theme="4"/>
      <name val="Franklin Gothic Medium Cond"/>
      <family val="2"/>
      <scheme val="major"/>
    </font>
    <font>
      <sz val="14"/>
      <color theme="1"/>
      <name val="Franklin Gothic Medium Cond"/>
      <family val="2"/>
      <scheme val="major"/>
    </font>
    <font>
      <b/>
      <sz val="24"/>
      <color theme="3"/>
      <name val="Franklin Gothic Medium Cond"/>
      <family val="2"/>
      <scheme val="major"/>
    </font>
    <font>
      <b/>
      <sz val="9.5"/>
      <color theme="0"/>
      <name val="Arial Nova"/>
      <family val="2"/>
      <scheme val="minor"/>
    </font>
    <font>
      <sz val="10"/>
      <color theme="1"/>
      <name val="Franklin Gothic Medium Cond"/>
      <family val="2"/>
      <scheme val="major"/>
    </font>
    <font>
      <sz val="11"/>
      <color theme="1" tint="0.39994506668294322"/>
      <name val="Franklin Gothic Medium Cond"/>
      <family val="2"/>
      <scheme val="major"/>
    </font>
    <font>
      <sz val="9"/>
      <color theme="1" tint="0.34998626667073579"/>
      <name val="Arial Nova"/>
      <family val="2"/>
      <scheme val="minor"/>
    </font>
    <font>
      <sz val="9"/>
      <color theme="1" tint="0.249977111117893"/>
      <name val="Arial Nova"/>
      <family val="2"/>
    </font>
    <font>
      <sz val="8"/>
      <name val="Arial Nova"/>
      <family val="2"/>
      <scheme val="minor"/>
    </font>
    <font>
      <sz val="11"/>
      <color theme="1"/>
      <name val="Franklin Gothic Medium Cond"/>
      <family val="2"/>
      <scheme val="major"/>
    </font>
    <font>
      <sz val="9"/>
      <color theme="1" tint="-0.499984740745262"/>
      <name val="Arial Nova"/>
      <family val="2"/>
      <scheme val="minor"/>
    </font>
    <font>
      <b/>
      <sz val="9"/>
      <color theme="0"/>
      <name val="Arial Nova"/>
      <family val="2"/>
      <scheme val="minor"/>
    </font>
  </fonts>
  <fills count="3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633777886288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3" tint="-0.24994659260841701"/>
        <bgColor theme="3"/>
      </patternFill>
    </fill>
    <fill>
      <patternFill patternType="solid">
        <fgColor theme="3"/>
        <bgColor theme="3"/>
      </patternFill>
    </fill>
    <fill>
      <patternFill patternType="solid">
        <fgColor theme="3"/>
        <bgColor indexed="64"/>
      </patternFill>
    </fill>
    <fill>
      <patternFill patternType="solid">
        <fgColor theme="3"/>
        <bgColor theme="0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3" tint="-0.24994659260841701"/>
        <bgColor indexed="64"/>
      </patternFill>
    </fill>
    <fill>
      <gradientFill degree="90">
        <stop position="0">
          <color theme="0"/>
        </stop>
        <stop position="1">
          <color theme="2" tint="0.80001220740379042"/>
        </stop>
      </gradientFill>
    </fill>
    <fill>
      <patternFill patternType="solid">
        <fgColor theme="0"/>
        <bgColor theme="0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2" tint="0.79998168889431442"/>
        <bgColor indexed="64"/>
      </patternFill>
    </fill>
    <fill>
      <gradientFill degree="90">
        <stop position="0">
          <color theme="0" tint="-5.0965910824915313E-2"/>
        </stop>
        <stop position="1">
          <color theme="2" tint="0.80001220740379042"/>
        </stop>
      </gradientFill>
    </fill>
    <fill>
      <patternFill patternType="solid">
        <fgColor theme="2" tint="0.59996337778862885"/>
        <bgColor indexed="64"/>
      </patternFill>
    </fill>
    <fill>
      <patternFill patternType="solid">
        <fgColor theme="0" tint="-4.9989318521683403E-2"/>
        <bgColor theme="0"/>
      </patternFill>
    </fill>
    <fill>
      <patternFill patternType="solid">
        <fgColor theme="3" tint="-0.249977111117893"/>
        <bgColor theme="0"/>
      </patternFill>
    </fill>
    <fill>
      <patternFill patternType="solid">
        <fgColor theme="3" tint="-0.249977111117893"/>
        <bgColor theme="3"/>
      </patternFill>
    </fill>
    <fill>
      <patternFill patternType="solid">
        <fgColor rgb="FFF8F8F8"/>
        <bgColor indexed="64"/>
      </patternFill>
    </fill>
    <fill>
      <patternFill patternType="solid">
        <fgColor rgb="FFF6F6F6"/>
        <bgColor indexed="64"/>
      </patternFill>
    </fill>
    <fill>
      <gradientFill degree="90">
        <stop position="0">
          <color theme="3"/>
        </stop>
        <stop position="1">
          <color theme="3" tint="-0.25098422193060094"/>
        </stop>
      </gradient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medium">
        <color theme="0" tint="-4.9989318521683403E-2"/>
      </left>
      <right style="medium">
        <color theme="0" tint="-4.9989318521683403E-2"/>
      </right>
      <top style="medium">
        <color theme="0" tint="-4.9989318521683403E-2"/>
      </top>
      <bottom style="medium">
        <color theme="0" tint="-4.9989318521683403E-2"/>
      </bottom>
      <diagonal/>
    </border>
    <border>
      <left style="dotted">
        <color theme="0" tint="-0.24994659260841701"/>
      </left>
      <right style="dotted">
        <color theme="0" tint="-0.24994659260841701"/>
      </right>
      <top style="dotted">
        <color theme="0" tint="-0.24994659260841701"/>
      </top>
      <bottom style="dotted">
        <color theme="0" tint="-0.24994659260841701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medium">
        <color theme="3"/>
      </left>
      <right style="medium">
        <color theme="3"/>
      </right>
      <top/>
      <bottom/>
      <diagonal/>
    </border>
    <border>
      <left/>
      <right/>
      <top/>
      <bottom style="thin">
        <color theme="0" tint="-0.14990691854609822"/>
      </bottom>
      <diagonal/>
    </border>
    <border>
      <left/>
      <right/>
      <top/>
      <bottom style="medium">
        <color theme="0" tint="-4.9989318521683403E-2"/>
      </bottom>
      <diagonal/>
    </border>
    <border>
      <left/>
      <right/>
      <top/>
      <bottom style="thin">
        <color theme="0" tint="-0.14993743705557422"/>
      </bottom>
      <diagonal/>
    </border>
    <border>
      <left/>
      <right style="thick">
        <color theme="0" tint="-4.9989318521683403E-2"/>
      </right>
      <top/>
      <bottom/>
      <diagonal/>
    </border>
    <border>
      <left/>
      <right style="medium">
        <color theme="0"/>
      </right>
      <top/>
      <bottom style="medium">
        <color theme="0"/>
      </bottom>
      <diagonal/>
    </border>
    <border>
      <left style="medium">
        <color theme="0" tint="-4.9989318521683403E-2"/>
      </left>
      <right style="medium">
        <color theme="0" tint="-4.9989318521683403E-2"/>
      </right>
      <top/>
      <bottom/>
      <diagonal/>
    </border>
    <border>
      <left style="medium">
        <color theme="0" tint="-4.9989318521683403E-2"/>
      </left>
      <right/>
      <top style="medium">
        <color theme="0" tint="-4.9989318521683403E-2"/>
      </top>
      <bottom style="medium">
        <color theme="0" tint="-4.9989318521683403E-2"/>
      </bottom>
      <diagonal/>
    </border>
    <border>
      <left/>
      <right/>
      <top style="medium">
        <color theme="0" tint="-0.24994659260841701"/>
      </top>
      <bottom/>
      <diagonal/>
    </border>
    <border>
      <left/>
      <right/>
      <top style="medium">
        <color theme="0" tint="-4.9989318521683403E-2"/>
      </top>
      <bottom/>
      <diagonal/>
    </border>
    <border>
      <left/>
      <right/>
      <top/>
      <bottom style="thin">
        <color theme="0" tint="-0.14996795556505021"/>
      </bottom>
      <diagonal/>
    </border>
    <border>
      <left/>
      <right/>
      <top/>
      <bottom style="thick">
        <color theme="3"/>
      </bottom>
      <diagonal/>
    </border>
    <border>
      <left/>
      <right/>
      <top style="medium">
        <color theme="1" tint="0.79998168889431442"/>
      </top>
      <bottom/>
      <diagonal/>
    </border>
    <border>
      <left/>
      <right style="thick">
        <color theme="0" tint="-4.9989318521683403E-2"/>
      </right>
      <top style="medium">
        <color theme="1" tint="0.79998168889431442"/>
      </top>
      <bottom/>
      <diagonal/>
    </border>
    <border>
      <left/>
      <right/>
      <top style="double">
        <color theme="1" tint="0.59996337778862885"/>
      </top>
      <bottom style="medium">
        <color theme="1" tint="0.59996337778862885"/>
      </bottom>
      <diagonal/>
    </border>
    <border>
      <left/>
      <right/>
      <top/>
      <bottom style="thick">
        <color theme="0" tint="-4.9989318521683403E-2"/>
      </bottom>
      <diagonal/>
    </border>
    <border>
      <left style="medium">
        <color theme="0" tint="-4.9989318521683403E-2"/>
      </left>
      <right style="medium">
        <color theme="0" tint="-4.9989318521683403E-2"/>
      </right>
      <top style="thin">
        <color theme="0" tint="-0.14996795556505021"/>
      </top>
      <bottom style="medium">
        <color theme="0" tint="-4.9989318521683403E-2"/>
      </bottom>
      <diagonal/>
    </border>
    <border>
      <left/>
      <right/>
      <top/>
      <bottom style="medium">
        <color theme="1" tint="0.79995117038483843"/>
      </bottom>
      <diagonal/>
    </border>
    <border>
      <left/>
      <right/>
      <top style="thin">
        <color theme="0" tint="-4.9989318521683403E-2"/>
      </top>
      <bottom style="thin">
        <color theme="0" tint="-4.9989318521683403E-2"/>
      </bottom>
      <diagonal/>
    </border>
  </borders>
  <cellStyleXfs count="72">
    <xf numFmtId="0" fontId="0" fillId="6" borderId="0">
      <alignment vertical="center"/>
    </xf>
    <xf numFmtId="0" fontId="25" fillId="6" borderId="0">
      <alignment horizontal="left"/>
    </xf>
    <xf numFmtId="41" fontId="19" fillId="18" borderId="7">
      <alignment horizontal="left" vertical="center"/>
    </xf>
    <xf numFmtId="41" fontId="9" fillId="14" borderId="7">
      <alignment horizontal="left" vertical="center"/>
    </xf>
    <xf numFmtId="41" fontId="9" fillId="6" borderId="13">
      <alignment horizontal="left" vertical="center" shrinkToFit="1"/>
    </xf>
    <xf numFmtId="41" fontId="19" fillId="18" borderId="14">
      <alignment horizontal="left" vertical="center"/>
    </xf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4" fillId="4" borderId="0" applyNumberFormat="0" applyBorder="0" applyAlignment="0" applyProtection="0"/>
    <xf numFmtId="41" fontId="9" fillId="19" borderId="2">
      <alignment horizontal="left" vertical="center" shrinkToFit="1"/>
      <protection locked="0"/>
    </xf>
    <xf numFmtId="41" fontId="9" fillId="5" borderId="2">
      <alignment horizontal="left" vertical="center" shrinkToFit="1"/>
    </xf>
    <xf numFmtId="41" fontId="9" fillId="6" borderId="6">
      <alignment horizontal="left" vertical="center" shrinkToFit="1"/>
    </xf>
    <xf numFmtId="41" fontId="21" fillId="5" borderId="2">
      <alignment horizontal="left" vertical="center" shrinkToFit="1"/>
    </xf>
    <xf numFmtId="169" fontId="6" fillId="14" borderId="7">
      <alignment horizontal="left" vertical="center"/>
    </xf>
    <xf numFmtId="188" fontId="29" fillId="14" borderId="20">
      <alignment horizontal="left" vertical="center"/>
    </xf>
    <xf numFmtId="0" fontId="22" fillId="6" borderId="0">
      <alignment horizontal="left" vertical="center"/>
    </xf>
    <xf numFmtId="0" fontId="9" fillId="6" borderId="8">
      <alignment horizontal="left" vertical="center"/>
    </xf>
    <xf numFmtId="41" fontId="17" fillId="6" borderId="19">
      <alignment horizontal="right" vertical="center" shrinkToFit="1"/>
    </xf>
    <xf numFmtId="165" fontId="5" fillId="5" borderId="2" applyFill="0" applyBorder="0" applyProtection="0">
      <alignment horizontal="right" vertical="center" shrinkToFit="1"/>
    </xf>
    <xf numFmtId="166" fontId="5" fillId="5" borderId="2" applyFill="0" applyBorder="0" applyProtection="0">
      <alignment horizontal="right" vertical="center" shrinkToFit="1"/>
    </xf>
    <xf numFmtId="167" fontId="5" fillId="5" borderId="2" applyFill="0" applyBorder="0" applyProtection="0">
      <alignment horizontal="right" vertical="center" shrinkToFit="1"/>
    </xf>
    <xf numFmtId="0" fontId="6" fillId="6" borderId="3">
      <alignment horizontal="left" vertical="center"/>
    </xf>
    <xf numFmtId="0" fontId="6" fillId="7" borderId="3">
      <alignment horizontal="left" vertical="center"/>
    </xf>
    <xf numFmtId="0" fontId="6" fillId="8" borderId="3">
      <alignment horizontal="left" vertical="center"/>
    </xf>
    <xf numFmtId="0" fontId="7" fillId="9" borderId="4">
      <alignment horizontal="left" vertical="center"/>
    </xf>
    <xf numFmtId="0" fontId="8" fillId="10" borderId="5">
      <alignment horizontal="left" vertical="center" shrinkToFit="1"/>
    </xf>
    <xf numFmtId="0" fontId="8" fillId="11" borderId="0">
      <alignment horizontal="left" vertical="center" shrinkToFit="1"/>
    </xf>
    <xf numFmtId="168" fontId="8" fillId="12" borderId="0">
      <alignment horizontal="right" vertical="center" shrinkToFit="1"/>
    </xf>
    <xf numFmtId="0" fontId="7" fillId="13" borderId="0">
      <alignment horizontal="right" vertical="center"/>
    </xf>
    <xf numFmtId="0" fontId="8" fillId="12" borderId="0">
      <alignment horizontal="left" vertical="center"/>
    </xf>
    <xf numFmtId="170" fontId="10" fillId="15" borderId="5">
      <alignment horizontal="right" vertical="center" shrinkToFit="1"/>
    </xf>
    <xf numFmtId="0" fontId="11" fillId="12" borderId="0">
      <alignment horizontal="left" vertical="center"/>
    </xf>
    <xf numFmtId="0" fontId="12" fillId="12" borderId="0">
      <alignment horizontal="left" vertical="center"/>
    </xf>
    <xf numFmtId="171" fontId="13" fillId="5" borderId="0">
      <alignment horizontal="left" vertical="center"/>
    </xf>
    <xf numFmtId="171" fontId="6" fillId="5" borderId="2">
      <alignment horizontal="left" vertical="center" shrinkToFit="1"/>
    </xf>
    <xf numFmtId="172" fontId="13" fillId="5" borderId="9">
      <alignment horizontal="left" vertical="center"/>
    </xf>
    <xf numFmtId="173" fontId="9" fillId="16" borderId="10">
      <alignment horizontal="left" vertical="center"/>
      <protection locked="0"/>
    </xf>
    <xf numFmtId="170" fontId="14" fillId="5" borderId="11">
      <alignment horizontal="center" vertical="center" shrinkToFit="1"/>
    </xf>
    <xf numFmtId="174" fontId="15" fillId="5" borderId="2" applyFill="0" applyBorder="0">
      <alignment horizontal="right" vertical="center" shrinkToFit="1"/>
    </xf>
    <xf numFmtId="175" fontId="15" fillId="5" borderId="2" applyFill="0" applyBorder="0">
      <alignment horizontal="right" vertical="center" shrinkToFit="1"/>
    </xf>
    <xf numFmtId="0" fontId="16" fillId="17" borderId="0">
      <alignment horizontal="left" vertical="center"/>
    </xf>
    <xf numFmtId="172" fontId="17" fillId="5" borderId="12">
      <alignment horizontal="left" vertical="center" shrinkToFit="1"/>
    </xf>
    <xf numFmtId="176" fontId="18" fillId="6" borderId="13">
      <alignment horizontal="left" vertical="center" shrinkToFit="1"/>
    </xf>
    <xf numFmtId="177" fontId="9" fillId="6" borderId="13">
      <alignment horizontal="left" vertical="center"/>
    </xf>
    <xf numFmtId="178" fontId="9" fillId="19" borderId="2">
      <alignment horizontal="left" vertical="center" shrinkToFit="1"/>
      <protection locked="0"/>
    </xf>
    <xf numFmtId="179" fontId="9" fillId="19" borderId="2">
      <alignment horizontal="right" vertical="center" shrinkToFit="1"/>
      <protection locked="0"/>
    </xf>
    <xf numFmtId="180" fontId="9" fillId="19" borderId="2">
      <alignment horizontal="right" vertical="center"/>
      <protection locked="0"/>
    </xf>
    <xf numFmtId="181" fontId="9" fillId="20" borderId="2">
      <alignment horizontal="left" vertical="center" shrinkToFit="1"/>
      <protection locked="0"/>
    </xf>
    <xf numFmtId="172" fontId="9" fillId="21" borderId="2">
      <alignment horizontal="left" vertical="center" shrinkToFit="1"/>
      <protection locked="0"/>
    </xf>
    <xf numFmtId="0" fontId="9" fillId="21" borderId="2">
      <alignment horizontal="left" vertical="center"/>
      <protection locked="0"/>
    </xf>
    <xf numFmtId="0" fontId="9" fillId="19" borderId="2">
      <alignment horizontal="left" vertical="center"/>
      <protection locked="0"/>
    </xf>
    <xf numFmtId="178" fontId="9" fillId="6" borderId="15">
      <alignment horizontal="left" vertical="center" shrinkToFit="1"/>
    </xf>
    <xf numFmtId="182" fontId="15" fillId="6" borderId="15">
      <alignment horizontal="left" vertical="center"/>
    </xf>
    <xf numFmtId="183" fontId="9" fillId="6" borderId="15">
      <alignment horizontal="left" vertical="center"/>
    </xf>
    <xf numFmtId="179" fontId="9" fillId="6" borderId="15">
      <alignment horizontal="right" vertical="center" shrinkToFit="1"/>
    </xf>
    <xf numFmtId="184" fontId="20" fillId="6" borderId="0">
      <alignment horizontal="right" vertical="center" shrinkToFit="1"/>
    </xf>
    <xf numFmtId="185" fontId="20" fillId="6" borderId="0">
      <alignment horizontal="right" vertical="center" shrinkToFit="1"/>
    </xf>
    <xf numFmtId="186" fontId="6" fillId="6" borderId="15">
      <alignment horizontal="left" vertical="center"/>
    </xf>
    <xf numFmtId="178" fontId="9" fillId="5" borderId="2">
      <alignment horizontal="left" vertical="center" shrinkToFit="1"/>
    </xf>
    <xf numFmtId="179" fontId="9" fillId="5" borderId="2">
      <alignment horizontal="right" vertical="center" shrinkToFit="1"/>
    </xf>
    <xf numFmtId="0" fontId="9" fillId="5" borderId="2">
      <alignment horizontal="left" vertical="center"/>
    </xf>
    <xf numFmtId="0" fontId="1" fillId="22" borderId="16">
      <alignment horizontal="left"/>
    </xf>
    <xf numFmtId="0" fontId="23" fillId="6" borderId="1">
      <alignment horizontal="left"/>
    </xf>
    <xf numFmtId="0" fontId="24" fillId="22" borderId="0">
      <alignment horizontal="left" vertical="top"/>
    </xf>
    <xf numFmtId="0" fontId="16" fillId="17" borderId="0">
      <alignment horizontal="left" vertical="center"/>
    </xf>
    <xf numFmtId="0" fontId="26" fillId="18" borderId="7">
      <alignment horizontal="left" vertical="center"/>
    </xf>
    <xf numFmtId="0" fontId="18" fillId="14" borderId="7">
      <alignment horizontal="left" vertical="center"/>
    </xf>
    <xf numFmtId="187" fontId="18" fillId="14" borderId="7">
      <alignment horizontal="left" vertical="center"/>
    </xf>
    <xf numFmtId="0" fontId="18" fillId="6" borderId="13">
      <alignment horizontal="left" vertical="center"/>
    </xf>
    <xf numFmtId="0" fontId="27" fillId="6" borderId="17">
      <alignment horizontal="left" vertical="center"/>
    </xf>
    <xf numFmtId="0" fontId="28" fillId="14" borderId="18">
      <alignment horizontal="left" vertical="center"/>
    </xf>
    <xf numFmtId="9" fontId="6" fillId="0" borderId="0" applyFont="0" applyFill="0" applyBorder="0" applyAlignment="0" applyProtection="0"/>
  </cellStyleXfs>
  <cellXfs count="54">
    <xf numFmtId="0" fontId="0" fillId="6" borderId="0" xfId="0">
      <alignment vertical="center"/>
    </xf>
    <xf numFmtId="0" fontId="12" fillId="12" borderId="0" xfId="32">
      <alignment horizontal="left" vertical="center"/>
    </xf>
    <xf numFmtId="0" fontId="11" fillId="12" borderId="0" xfId="31">
      <alignment horizontal="left" vertical="center"/>
    </xf>
    <xf numFmtId="0" fontId="1" fillId="22" borderId="16" xfId="61">
      <alignment horizontal="left"/>
    </xf>
    <xf numFmtId="0" fontId="17" fillId="6" borderId="8" xfId="16" applyFont="1">
      <alignment horizontal="left" vertical="center"/>
    </xf>
    <xf numFmtId="0" fontId="9" fillId="6" borderId="8" xfId="16">
      <alignment horizontal="left" vertical="center"/>
    </xf>
    <xf numFmtId="183" fontId="9" fillId="6" borderId="15" xfId="53">
      <alignment horizontal="left" vertical="center"/>
    </xf>
    <xf numFmtId="183" fontId="22" fillId="6" borderId="15" xfId="53" applyFont="1">
      <alignment horizontal="left" vertical="center"/>
    </xf>
    <xf numFmtId="0" fontId="7" fillId="13" borderId="0" xfId="28">
      <alignment horizontal="right" vertical="center"/>
    </xf>
    <xf numFmtId="0" fontId="7" fillId="23" borderId="0" xfId="28" applyFill="1">
      <alignment horizontal="right" vertical="center"/>
    </xf>
    <xf numFmtId="0" fontId="8" fillId="11" borderId="0" xfId="26" applyAlignment="1">
      <alignment horizontal="right" vertical="center" shrinkToFit="1"/>
    </xf>
    <xf numFmtId="0" fontId="8" fillId="24" borderId="0" xfId="26" applyFill="1" applyAlignment="1">
      <alignment horizontal="right" vertical="center" shrinkToFit="1"/>
    </xf>
    <xf numFmtId="0" fontId="18" fillId="14" borderId="7" xfId="66">
      <alignment horizontal="left" vertical="center"/>
    </xf>
    <xf numFmtId="0" fontId="18" fillId="14" borderId="7" xfId="66" applyAlignment="1">
      <alignment horizontal="right" vertical="center"/>
    </xf>
    <xf numFmtId="0" fontId="9" fillId="6" borderId="0" xfId="0" applyFont="1">
      <alignment vertical="center"/>
    </xf>
    <xf numFmtId="41" fontId="9" fillId="5" borderId="2" xfId="10">
      <alignment horizontal="left" vertical="center" shrinkToFit="1"/>
    </xf>
    <xf numFmtId="41" fontId="17" fillId="25" borderId="2" xfId="10" applyFont="1" applyFill="1" applyAlignment="1">
      <alignment horizontal="right" vertical="center" shrinkToFit="1"/>
    </xf>
    <xf numFmtId="0" fontId="9" fillId="6" borderId="0" xfId="0" applyFont="1" applyAlignment="1">
      <alignment horizontal="right" vertical="center"/>
    </xf>
    <xf numFmtId="41" fontId="9" fillId="6" borderId="2" xfId="10" applyFill="1" applyAlignment="1">
      <alignment horizontal="center" vertical="center" shrinkToFit="1"/>
    </xf>
    <xf numFmtId="41" fontId="17" fillId="25" borderId="2" xfId="10" applyFont="1" applyFill="1">
      <alignment horizontal="left" vertical="center" shrinkToFit="1"/>
    </xf>
    <xf numFmtId="181" fontId="9" fillId="20" borderId="2" xfId="47" applyAlignment="1">
      <alignment horizontal="center" vertical="center" shrinkToFit="1"/>
      <protection locked="0"/>
    </xf>
    <xf numFmtId="41" fontId="17" fillId="5" borderId="2" xfId="10" applyFont="1">
      <alignment horizontal="left" vertical="center" shrinkToFit="1"/>
    </xf>
    <xf numFmtId="10" fontId="9" fillId="6" borderId="2" xfId="71" applyNumberFormat="1" applyFont="1" applyFill="1" applyBorder="1" applyAlignment="1">
      <alignment horizontal="center" vertical="center" shrinkToFit="1"/>
    </xf>
    <xf numFmtId="0" fontId="9" fillId="26" borderId="0" xfId="0" applyFont="1" applyFill="1">
      <alignment vertical="center"/>
    </xf>
    <xf numFmtId="189" fontId="0" fillId="6" borderId="0" xfId="0" applyNumberFormat="1">
      <alignment vertical="center"/>
    </xf>
    <xf numFmtId="41" fontId="9" fillId="19" borderId="2" xfId="9">
      <alignment horizontal="left" vertical="center" shrinkToFit="1"/>
      <protection locked="0"/>
    </xf>
    <xf numFmtId="0" fontId="8" fillId="27" borderId="0" xfId="28" applyFont="1" applyFill="1" applyAlignment="1">
      <alignment horizontal="center" vertical="center"/>
    </xf>
    <xf numFmtId="164" fontId="0" fillId="6" borderId="0" xfId="0" applyNumberFormat="1">
      <alignment vertical="center"/>
    </xf>
    <xf numFmtId="2" fontId="0" fillId="6" borderId="0" xfId="0" applyNumberFormat="1">
      <alignment vertical="center"/>
    </xf>
    <xf numFmtId="41" fontId="9" fillId="14" borderId="7" xfId="3">
      <alignment horizontal="left" vertical="center"/>
    </xf>
    <xf numFmtId="41" fontId="19" fillId="18" borderId="7" xfId="2">
      <alignment horizontal="left" vertical="center"/>
    </xf>
    <xf numFmtId="0" fontId="9" fillId="6" borderId="0" xfId="16" applyBorder="1">
      <alignment horizontal="left" vertical="center"/>
    </xf>
    <xf numFmtId="41" fontId="9" fillId="5" borderId="21" xfId="10" applyBorder="1">
      <alignment horizontal="left" vertical="center" shrinkToFit="1"/>
    </xf>
    <xf numFmtId="0" fontId="32" fillId="6" borderId="22" xfId="69" applyFont="1" applyBorder="1">
      <alignment horizontal="left" vertical="center"/>
    </xf>
    <xf numFmtId="41" fontId="9" fillId="28" borderId="2" xfId="10" applyFill="1">
      <alignment horizontal="left" vertical="center" shrinkToFit="1"/>
    </xf>
    <xf numFmtId="41" fontId="9" fillId="28" borderId="21" xfId="10" applyFill="1" applyBorder="1">
      <alignment horizontal="left" vertical="center" shrinkToFit="1"/>
    </xf>
    <xf numFmtId="41" fontId="9" fillId="29" borderId="2" xfId="10" applyFill="1">
      <alignment horizontal="left" vertical="center" shrinkToFit="1"/>
    </xf>
    <xf numFmtId="41" fontId="9" fillId="30" borderId="2" xfId="10" applyFill="1">
      <alignment horizontal="left" vertical="center" shrinkToFit="1"/>
    </xf>
    <xf numFmtId="41" fontId="9" fillId="30" borderId="21" xfId="10" applyFill="1" applyBorder="1">
      <alignment horizontal="left" vertical="center" shrinkToFit="1"/>
    </xf>
    <xf numFmtId="41" fontId="9" fillId="31" borderId="2" xfId="10" applyFill="1">
      <alignment horizontal="left" vertical="center" shrinkToFit="1"/>
    </xf>
    <xf numFmtId="41" fontId="9" fillId="31" borderId="21" xfId="10" applyFill="1" applyBorder="1">
      <alignment horizontal="left" vertical="center" shrinkToFit="1"/>
    </xf>
    <xf numFmtId="0" fontId="30" fillId="6" borderId="23" xfId="0" applyFont="1" applyBorder="1" applyAlignment="1">
      <alignment horizontal="center"/>
    </xf>
    <xf numFmtId="190" fontId="9" fillId="14" borderId="7" xfId="3" applyNumberFormat="1" applyAlignment="1">
      <alignment horizontal="right" vertical="center"/>
    </xf>
    <xf numFmtId="41" fontId="34" fillId="18" borderId="7" xfId="2" applyFont="1">
      <alignment horizontal="left" vertical="center"/>
    </xf>
    <xf numFmtId="41" fontId="17" fillId="14" borderId="7" xfId="3" applyFont="1">
      <alignment horizontal="left" vertical="center"/>
    </xf>
    <xf numFmtId="9" fontId="33" fillId="19" borderId="2" xfId="71" applyFont="1" applyFill="1" applyBorder="1" applyAlignment="1">
      <alignment horizontal="center" vertical="center"/>
    </xf>
    <xf numFmtId="10" fontId="9" fillId="5" borderId="2" xfId="71" applyNumberFormat="1" applyFont="1" applyFill="1" applyBorder="1" applyAlignment="1">
      <alignment horizontal="center" vertical="center" shrinkToFit="1"/>
    </xf>
    <xf numFmtId="2" fontId="9" fillId="5" borderId="2" xfId="10" applyNumberFormat="1" applyAlignment="1">
      <alignment horizontal="center" vertical="center" shrinkToFit="1"/>
    </xf>
    <xf numFmtId="1" fontId="9" fillId="5" borderId="2" xfId="10" applyNumberFormat="1" applyAlignment="1">
      <alignment horizontal="center" vertical="center" shrinkToFit="1"/>
    </xf>
    <xf numFmtId="41" fontId="17" fillId="5" borderId="0" xfId="10" applyFont="1" applyBorder="1">
      <alignment horizontal="left" vertical="center" shrinkToFit="1"/>
    </xf>
    <xf numFmtId="1" fontId="33" fillId="19" borderId="2" xfId="71" applyNumberFormat="1" applyFont="1" applyFill="1" applyBorder="1" applyAlignment="1">
      <alignment horizontal="center" vertical="center"/>
    </xf>
    <xf numFmtId="17" fontId="8" fillId="11" borderId="0" xfId="26" applyNumberFormat="1" applyAlignment="1">
      <alignment horizontal="right" vertical="center" shrinkToFit="1"/>
    </xf>
    <xf numFmtId="0" fontId="32" fillId="6" borderId="22" xfId="69" applyFont="1" applyBorder="1" applyAlignment="1">
      <alignment horizontal="center" vertical="center"/>
    </xf>
    <xf numFmtId="0" fontId="7" fillId="13" borderId="0" xfId="28" applyAlignment="1">
      <alignment horizontal="center" vertical="center"/>
    </xf>
  </cellXfs>
  <cellStyles count="72">
    <cellStyle name="_Mapping" xfId="21" xr:uid="{BD57DFB3-19E3-4D8F-8C20-53826ED2E633}"/>
    <cellStyle name="_Mapping 2" xfId="22" xr:uid="{D4EF47F2-AA9A-44D7-B643-626F193B8332}"/>
    <cellStyle name="_Mapping 3" xfId="23" xr:uid="{B6260E13-C71E-41CE-BE19-C877305B2C04}"/>
    <cellStyle name="$" xfId="18" xr:uid="{C4D81256-4B75-4BB0-ADFA-809B32CB614E}"/>
    <cellStyle name="$k" xfId="19" xr:uid="{0AC37CA3-3DCF-4D62-8952-1D478E629596}"/>
    <cellStyle name="$m" xfId="20" xr:uid="{590B078C-3D38-48C1-937F-92DA5E99DDA9}"/>
    <cellStyle name="Action Button" xfId="24" xr:uid="{40C079C8-4377-4924-9EED-7549DF181761}"/>
    <cellStyle name="Bad" xfId="7" builtinId="27" hidden="1"/>
    <cellStyle name="Bar Driver1" xfId="25" xr:uid="{0F345D8C-9D84-48E2-AD91-1FB75A4E0F62}"/>
    <cellStyle name="Bar Driver2" xfId="26" xr:uid="{B3C595D0-F31E-4435-B7AB-FA48DAE05522}"/>
    <cellStyle name="Bar mmm/yy" xfId="27" xr:uid="{1F706C9C-B4FE-4D9B-B0A9-C36935F224C9}"/>
    <cellStyle name="Bar Scenario" xfId="28" xr:uid="{30D93AA5-EBA2-419A-9A18-2AD04104F21D}"/>
    <cellStyle name="Bar Title" xfId="29" xr:uid="{AF279D1A-EFF6-4AF9-BE95-ADEDBA0F655A}"/>
    <cellStyle name="Calculation" xfId="11" builtinId="22" customBuiltin="1"/>
    <cellStyle name="Check Cell" xfId="13" builtinId="23" customBuiltin="1"/>
    <cellStyle name="Dash mmm" xfId="30" xr:uid="{657844D6-B6C1-4234-9E9F-78628DF23959}"/>
    <cellStyle name="Explanatory Text" xfId="16" builtinId="53" customBuiltin="1"/>
    <cellStyle name="Good" xfId="6" builtinId="26" hidden="1"/>
    <cellStyle name="Gr Title1" xfId="31" xr:uid="{D1AD8D82-8ACB-40C7-93AD-ED1D763FC7C3}"/>
    <cellStyle name="Gr Title2" xfId="32" xr:uid="{5D59B7F7-C480-4048-857E-BDB92B3E2A12}"/>
    <cellStyle name="Graph" xfId="33" xr:uid="{1AEE19CD-D175-4F57-B535-114A51FB1449}"/>
    <cellStyle name="Graph Border" xfId="34" xr:uid="{9C1CE102-517F-41F4-8D8F-F2CF9107CCC9}"/>
    <cellStyle name="Graph Divider" xfId="35" xr:uid="{823B8BCF-DAED-4D8A-9A31-BB479DF7AFC6}"/>
    <cellStyle name="Graph Drop" xfId="36" xr:uid="{D2A5C683-0BF6-46E6-8016-DC6618988CB8}"/>
    <cellStyle name="Graph mmm" xfId="37" xr:uid="{68FF7D68-7CCF-4D39-977C-455D75E3254F}"/>
    <cellStyle name="Graph Stat Cost ▴" xfId="38" xr:uid="{A1A8A0D1-93A3-4D42-9047-9E054E1BEC32}"/>
    <cellStyle name="Graph Stat Rev ▴" xfId="39" xr:uid="{2FA0C646-B51A-43A1-892C-6001C3D7EA48}"/>
    <cellStyle name="Graph Title" xfId="40" xr:uid="{920EEB9E-4F04-4B58-A60B-16F18F82E915}"/>
    <cellStyle name="Graph Total" xfId="41" xr:uid="{43E27FA3-A14F-413B-896C-AB2266F84CCA}"/>
    <cellStyle name="H3 RowCount" xfId="42" xr:uid="{665FEFA9-1C94-43E8-B337-267B9C3A2661}"/>
    <cellStyle name="H3 Stat" xfId="43" xr:uid="{E38D8226-0A2F-4E28-94B4-F39C4A31B9D3}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Input .0%" xfId="44" xr:uid="{921C1558-48C4-43AC-8EDC-DFA644AF6867}"/>
    <cellStyle name="Input Date" xfId="45" xr:uid="{7F16A03D-5D9E-466D-A44F-B06612AC94A2}"/>
    <cellStyle name="Input Day" xfId="46" xr:uid="{9FECA995-4DD7-4737-956D-0DAF7B2A4E9F}"/>
    <cellStyle name="Input Drop" xfId="47" xr:uid="{33DC2CE2-AA90-4214-B343-D61266EFFA8E}"/>
    <cellStyle name="Input LID" xfId="48" xr:uid="{40461D1F-860F-4CF0-9878-968B4DF0778E}"/>
    <cellStyle name="Input LID Text" xfId="49" xr:uid="{927BDE1A-A99B-48FF-831E-44A2BEAA405C}"/>
    <cellStyle name="Input Text" xfId="50" xr:uid="{DB04D7EB-173B-49D2-9A16-60294C084AA5}"/>
    <cellStyle name="Line .0%" xfId="51" xr:uid="{3031C36A-AFDD-41F6-9600-89C08C663F5D}"/>
    <cellStyle name="Line •" xfId="53" xr:uid="{54B6C245-A314-408A-84F7-5AF8806993E3}"/>
    <cellStyle name="Line ✓" xfId="52" xr:uid="{7FFBAFAF-BEC3-4F45-8916-D2330CF33998}"/>
    <cellStyle name="Line Date" xfId="54" xr:uid="{764A5482-76B0-4F6B-93D8-5D7CFFFAE001}"/>
    <cellStyle name="Line Stat Cost ▴" xfId="55" xr:uid="{47756C5A-5FEF-42A9-9E36-A6BE9B1C054B}"/>
    <cellStyle name="Line Stat Rev ▴" xfId="56" xr:uid="{C726E7D3-A9B0-42F5-B331-8D91154E3830}"/>
    <cellStyle name="Line Subtle" xfId="57" xr:uid="{9A8E67C2-755B-40DD-A50A-C621AD190862}"/>
    <cellStyle name="Linked Cell" xfId="12" builtinId="24" customBuiltin="1"/>
    <cellStyle name="Neutral" xfId="8" builtinId="28" hidden="1"/>
    <cellStyle name="Normal" xfId="0" builtinId="0" customBuiltin="1"/>
    <cellStyle name="Note" xfId="15" builtinId="10" customBuiltin="1"/>
    <cellStyle name="Output" xfId="10" builtinId="21" customBuiltin="1"/>
    <cellStyle name="Output .0%" xfId="58" xr:uid="{04679F1B-6538-419B-B712-248E14AFEFC7}"/>
    <cellStyle name="Output Date" xfId="59" xr:uid="{5BF6E6BC-A63A-4B86-97DC-07C9C7B1AF76}"/>
    <cellStyle name="Output Text" xfId="60" xr:uid="{552240BF-6E8B-4D88-9484-3EA8B05BCFA4}"/>
    <cellStyle name="Percent" xfId="71" builtinId="5"/>
    <cellStyle name="Subtitle1" xfId="61" xr:uid="{A377B8B8-33BD-4B47-A997-34AA4CDFF132}"/>
    <cellStyle name="Subtitle2" xfId="62" xr:uid="{9F731A58-CEE7-4555-9117-1B6E048D317C}"/>
    <cellStyle name="Subtitle3" xfId="63" xr:uid="{942EB3A8-8534-42D5-BC02-DE2F3EF78C61}"/>
    <cellStyle name="Title" xfId="1" builtinId="15" customBuiltin="1"/>
    <cellStyle name="Title Graph" xfId="64" xr:uid="{AB16272B-1430-4A7C-ACB3-197C2D0464EF}"/>
    <cellStyle name="Title H1" xfId="65" xr:uid="{A80435FE-C380-43B0-8187-3FF2CCC1347C}"/>
    <cellStyle name="Title H2" xfId="66" xr:uid="{FE3A683F-2F01-434F-B5DC-C1A47F03679D}"/>
    <cellStyle name="Title H2 ▸" xfId="67" xr:uid="{856461DC-00AB-40BB-93A4-1E0B1A319DDA}"/>
    <cellStyle name="Title H3" xfId="68" xr:uid="{A18B9EED-578E-47F7-BC5C-DC27340ACCEE}"/>
    <cellStyle name="Top Group" xfId="69" xr:uid="{32EBE6E6-5E07-471F-AE1A-A671B46375A1}"/>
    <cellStyle name="Top Tab" xfId="70" xr:uid="{C9A77311-7859-4B81-8FCD-41903B018ED6}"/>
    <cellStyle name="Total" xfId="17" builtinId="25" customBuiltin="1"/>
    <cellStyle name="Warning Text" xfId="14" builtinId="11" customBuiltin="1"/>
  </cellStyles>
  <dxfs count="5"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+mj-lt"/>
                <a:ea typeface="+mn-ea"/>
                <a:cs typeface="+mn-cs"/>
              </a:defRPr>
            </a:pPr>
            <a:r>
              <a:rPr lang="en-CA">
                <a:solidFill>
                  <a:schemeClr val="tx1"/>
                </a:solidFill>
                <a:latin typeface="+mj-lt"/>
              </a:rPr>
              <a:t>Unit Sales</a:t>
            </a:r>
            <a:r>
              <a:rPr lang="en-CA" baseline="0">
                <a:solidFill>
                  <a:schemeClr val="tx1"/>
                </a:solidFill>
                <a:latin typeface="+mj-lt"/>
              </a:rPr>
              <a:t> Forecast</a:t>
            </a:r>
          </a:p>
        </c:rich>
      </c:tx>
      <c:layout>
        <c:manualLayout>
          <c:xMode val="edge"/>
          <c:yMode val="edge"/>
          <c:x val="0.43864222547714948"/>
          <c:y val="3.765580065977174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j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4689161244835983E-2"/>
          <c:y val="0.15882622026606003"/>
          <c:w val="0.92915523363266794"/>
          <c:h val="0.71343997354661381"/>
        </c:manualLayout>
      </c:layout>
      <c:scatterChart>
        <c:scatterStyle val="lineMarker"/>
        <c:varyColors val="0"/>
        <c:ser>
          <c:idx val="0"/>
          <c:order val="0"/>
          <c:tx>
            <c:strRef>
              <c:f>'Graph Data'!$A$4</c:f>
              <c:strCache>
                <c:ptCount val="1"/>
                <c:pt idx="0">
                  <c:v>Unit Sales (Actuals)</c:v>
                </c:pt>
              </c:strCache>
            </c:strRef>
          </c:tx>
          <c:spPr>
            <a:ln w="25400" cap="rnd">
              <a:solidFill>
                <a:schemeClr val="bg2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'Graph Data'!$B$2:$Y$2</c:f>
              <c:numCache>
                <c:formatCode>[$-1009]mmm/yy;@</c:formatCode>
                <c:ptCount val="24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  <c:pt idx="12">
                  <c:v>44927</c:v>
                </c:pt>
                <c:pt idx="13">
                  <c:v>44958</c:v>
                </c:pt>
                <c:pt idx="14">
                  <c:v>44986</c:v>
                </c:pt>
                <c:pt idx="15">
                  <c:v>45017</c:v>
                </c:pt>
                <c:pt idx="16">
                  <c:v>45047</c:v>
                </c:pt>
                <c:pt idx="17">
                  <c:v>45078</c:v>
                </c:pt>
                <c:pt idx="18">
                  <c:v>45108</c:v>
                </c:pt>
                <c:pt idx="19">
                  <c:v>45139</c:v>
                </c:pt>
                <c:pt idx="20">
                  <c:v>45170</c:v>
                </c:pt>
                <c:pt idx="21">
                  <c:v>45200</c:v>
                </c:pt>
                <c:pt idx="22">
                  <c:v>45231</c:v>
                </c:pt>
                <c:pt idx="23">
                  <c:v>45261</c:v>
                </c:pt>
              </c:numCache>
            </c:numRef>
          </c:xVal>
          <c:yVal>
            <c:numRef>
              <c:f>'Graph Data'!$B$4:$Y$4</c:f>
              <c:numCache>
                <c:formatCode>_(* #,##0_);_(* \(#,##0\);_(* "-"_);_(@_)</c:formatCode>
                <c:ptCount val="24"/>
                <c:pt idx="0">
                  <c:v>420</c:v>
                </c:pt>
                <c:pt idx="1">
                  <c:v>465</c:v>
                </c:pt>
                <c:pt idx="2">
                  <c:v>428</c:v>
                </c:pt>
                <c:pt idx="3">
                  <c:v>461</c:v>
                </c:pt>
                <c:pt idx="4">
                  <c:v>503</c:v>
                </c:pt>
                <c:pt idx="5">
                  <c:v>464</c:v>
                </c:pt>
                <c:pt idx="6">
                  <c:v>505</c:v>
                </c:pt>
                <c:pt idx="7">
                  <c:v>532</c:v>
                </c:pt>
                <c:pt idx="8">
                  <c:v>524</c:v>
                </c:pt>
                <c:pt idx="9">
                  <c:v>538</c:v>
                </c:pt>
                <c:pt idx="10">
                  <c:v>639</c:v>
                </c:pt>
                <c:pt idx="11">
                  <c:v>597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2B4C-4DA2-BABA-9EFEB6CD1201}"/>
            </c:ext>
          </c:extLst>
        </c:ser>
        <c:ser>
          <c:idx val="1"/>
          <c:order val="1"/>
          <c:tx>
            <c:strRef>
              <c:f>'Graph Data'!$A$5</c:f>
              <c:strCache>
                <c:ptCount val="1"/>
                <c:pt idx="0">
                  <c:v>Predictive Forecast</c:v>
                </c:pt>
              </c:strCache>
            </c:strRef>
          </c:tx>
          <c:spPr>
            <a:ln w="19050" cap="rnd">
              <a:solidFill>
                <a:schemeClr val="tx2">
                  <a:lumMod val="50000"/>
                </a:schemeClr>
              </a:solidFill>
              <a:prstDash val="dash"/>
              <a:round/>
            </a:ln>
            <a:effectLst/>
          </c:spPr>
          <c:marker>
            <c:symbol val="none"/>
          </c:marker>
          <c:xVal>
            <c:numRef>
              <c:f>'Graph Data'!$B$2:$Y$2</c:f>
              <c:numCache>
                <c:formatCode>[$-1009]mmm/yy;@</c:formatCode>
                <c:ptCount val="24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  <c:pt idx="12">
                  <c:v>44927</c:v>
                </c:pt>
                <c:pt idx="13">
                  <c:v>44958</c:v>
                </c:pt>
                <c:pt idx="14">
                  <c:v>44986</c:v>
                </c:pt>
                <c:pt idx="15">
                  <c:v>45017</c:v>
                </c:pt>
                <c:pt idx="16">
                  <c:v>45047</c:v>
                </c:pt>
                <c:pt idx="17">
                  <c:v>45078</c:v>
                </c:pt>
                <c:pt idx="18">
                  <c:v>45108</c:v>
                </c:pt>
                <c:pt idx="19">
                  <c:v>45139</c:v>
                </c:pt>
                <c:pt idx="20">
                  <c:v>45170</c:v>
                </c:pt>
                <c:pt idx="21">
                  <c:v>45200</c:v>
                </c:pt>
                <c:pt idx="22">
                  <c:v>45231</c:v>
                </c:pt>
                <c:pt idx="23">
                  <c:v>45261</c:v>
                </c:pt>
              </c:numCache>
            </c:numRef>
          </c:xVal>
          <c:yVal>
            <c:numRef>
              <c:f>'Graph Data'!$B$5:$Y$5</c:f>
              <c:numCache>
                <c:formatCode>_(* #,##0_);_(* \(#,##0\);_(* "-"_);_(@_)</c:formatCode>
                <c:ptCount val="24"/>
                <c:pt idx="0">
                  <c:v>413</c:v>
                </c:pt>
                <c:pt idx="1">
                  <c:v>460</c:v>
                </c:pt>
                <c:pt idx="2">
                  <c:v>423</c:v>
                </c:pt>
                <c:pt idx="3">
                  <c:v>465</c:v>
                </c:pt>
                <c:pt idx="4">
                  <c:v>512</c:v>
                </c:pt>
                <c:pt idx="5">
                  <c:v>474</c:v>
                </c:pt>
                <c:pt idx="6">
                  <c:v>516</c:v>
                </c:pt>
                <c:pt idx="7">
                  <c:v>563</c:v>
                </c:pt>
                <c:pt idx="8">
                  <c:v>525</c:v>
                </c:pt>
                <c:pt idx="9">
                  <c:v>568</c:v>
                </c:pt>
                <c:pt idx="10">
                  <c:v>615</c:v>
                </c:pt>
                <c:pt idx="11">
                  <c:v>597</c:v>
                </c:pt>
                <c:pt idx="12">
                  <c:v>619</c:v>
                </c:pt>
                <c:pt idx="13">
                  <c:v>666</c:v>
                </c:pt>
                <c:pt idx="14">
                  <c:v>628</c:v>
                </c:pt>
                <c:pt idx="15">
                  <c:v>671</c:v>
                </c:pt>
                <c:pt idx="16">
                  <c:v>718</c:v>
                </c:pt>
                <c:pt idx="17">
                  <c:v>680</c:v>
                </c:pt>
                <c:pt idx="18">
                  <c:v>722</c:v>
                </c:pt>
                <c:pt idx="19">
                  <c:v>769</c:v>
                </c:pt>
                <c:pt idx="20">
                  <c:v>731</c:v>
                </c:pt>
                <c:pt idx="21">
                  <c:v>774</c:v>
                </c:pt>
                <c:pt idx="22">
                  <c:v>821</c:v>
                </c:pt>
                <c:pt idx="23">
                  <c:v>783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2B4C-4DA2-BABA-9EFEB6CD1201}"/>
            </c:ext>
          </c:extLst>
        </c:ser>
        <c:ser>
          <c:idx val="2"/>
          <c:order val="2"/>
          <c:tx>
            <c:strRef>
              <c:f>'Graph Data'!$A$6</c:f>
              <c:strCache>
                <c:ptCount val="1"/>
                <c:pt idx="0">
                  <c:v>Upper Bound</c:v>
                </c:pt>
              </c:strCache>
            </c:strRef>
          </c:tx>
          <c:spPr>
            <a:ln w="19050" cap="rnd">
              <a:solidFill>
                <a:schemeClr val="tx2"/>
              </a:solidFill>
              <a:prstDash val="sysDash"/>
              <a:round/>
            </a:ln>
            <a:effectLst/>
          </c:spPr>
          <c:marker>
            <c:symbol val="none"/>
          </c:marker>
          <c:xVal>
            <c:numRef>
              <c:f>'Graph Data'!$B$2:$Y$2</c:f>
              <c:numCache>
                <c:formatCode>[$-1009]mmm/yy;@</c:formatCode>
                <c:ptCount val="24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  <c:pt idx="12">
                  <c:v>44927</c:v>
                </c:pt>
                <c:pt idx="13">
                  <c:v>44958</c:v>
                </c:pt>
                <c:pt idx="14">
                  <c:v>44986</c:v>
                </c:pt>
                <c:pt idx="15">
                  <c:v>45017</c:v>
                </c:pt>
                <c:pt idx="16">
                  <c:v>45047</c:v>
                </c:pt>
                <c:pt idx="17">
                  <c:v>45078</c:v>
                </c:pt>
                <c:pt idx="18">
                  <c:v>45108</c:v>
                </c:pt>
                <c:pt idx="19">
                  <c:v>45139</c:v>
                </c:pt>
                <c:pt idx="20">
                  <c:v>45170</c:v>
                </c:pt>
                <c:pt idx="21">
                  <c:v>45200</c:v>
                </c:pt>
                <c:pt idx="22">
                  <c:v>45231</c:v>
                </c:pt>
                <c:pt idx="23">
                  <c:v>45261</c:v>
                </c:pt>
              </c:numCache>
            </c:numRef>
          </c:xVal>
          <c:yVal>
            <c:numRef>
              <c:f>'Graph Data'!$B$6:$Y$6</c:f>
              <c:numCache>
                <c:formatCode>General</c:formatCode>
                <c:ptCount val="24"/>
                <c:pt idx="11" formatCode="_(* #,##0_);_(* \(#,##0\);_(* &quot;-&quot;_);_(@_)">
                  <c:v>597</c:v>
                </c:pt>
                <c:pt idx="12" formatCode="_(* #,##0_);_(* \(#,##0\);_(* &quot;-&quot;_);_(@_)">
                  <c:v>654</c:v>
                </c:pt>
                <c:pt idx="13" formatCode="_(* #,##0_);_(* \(#,##0\);_(* &quot;-&quot;_);_(@_)">
                  <c:v>701</c:v>
                </c:pt>
                <c:pt idx="14" formatCode="_(* #,##0_);_(* \(#,##0\);_(* &quot;-&quot;_);_(@_)">
                  <c:v>664</c:v>
                </c:pt>
                <c:pt idx="15" formatCode="_(* #,##0_);_(* \(#,##0\);_(* &quot;-&quot;_);_(@_)">
                  <c:v>707</c:v>
                </c:pt>
                <c:pt idx="16" formatCode="_(* #,##0_);_(* \(#,##0\);_(* &quot;-&quot;_);_(@_)">
                  <c:v>754</c:v>
                </c:pt>
                <c:pt idx="17" formatCode="_(* #,##0_);_(* \(#,##0\);_(* &quot;-&quot;_);_(@_)">
                  <c:v>716</c:v>
                </c:pt>
                <c:pt idx="18" formatCode="_(* #,##0_);_(* \(#,##0\);_(* &quot;-&quot;_);_(@_)">
                  <c:v>759</c:v>
                </c:pt>
                <c:pt idx="19" formatCode="_(* #,##0_);_(* \(#,##0\);_(* &quot;-&quot;_);_(@_)">
                  <c:v>806</c:v>
                </c:pt>
                <c:pt idx="20" formatCode="_(* #,##0_);_(* \(#,##0\);_(* &quot;-&quot;_);_(@_)">
                  <c:v>768</c:v>
                </c:pt>
                <c:pt idx="21" formatCode="_(* #,##0_);_(* \(#,##0\);_(* &quot;-&quot;_);_(@_)">
                  <c:v>812</c:v>
                </c:pt>
                <c:pt idx="22" formatCode="_(* #,##0_);_(* \(#,##0\);_(* &quot;-&quot;_);_(@_)">
                  <c:v>859</c:v>
                </c:pt>
                <c:pt idx="23" formatCode="_(* #,##0_);_(* \(#,##0\);_(* &quot;-&quot;_);_(@_)">
                  <c:v>821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2B4C-4DA2-BABA-9EFEB6CD1201}"/>
            </c:ext>
          </c:extLst>
        </c:ser>
        <c:ser>
          <c:idx val="3"/>
          <c:order val="3"/>
          <c:tx>
            <c:strRef>
              <c:f>'Graph Data'!$A$7</c:f>
              <c:strCache>
                <c:ptCount val="1"/>
                <c:pt idx="0">
                  <c:v>Lower Bound</c:v>
                </c:pt>
              </c:strCache>
            </c:strRef>
          </c:tx>
          <c:spPr>
            <a:ln w="19050" cap="rnd">
              <a:solidFill>
                <a:schemeClr val="accent1"/>
              </a:solidFill>
              <a:prstDash val="sysDash"/>
              <a:round/>
            </a:ln>
            <a:effectLst/>
          </c:spPr>
          <c:marker>
            <c:symbol val="none"/>
          </c:marker>
          <c:xVal>
            <c:numRef>
              <c:f>'Graph Data'!$B$2:$Y$2</c:f>
              <c:numCache>
                <c:formatCode>[$-1009]mmm/yy;@</c:formatCode>
                <c:ptCount val="24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  <c:pt idx="12">
                  <c:v>44927</c:v>
                </c:pt>
                <c:pt idx="13">
                  <c:v>44958</c:v>
                </c:pt>
                <c:pt idx="14">
                  <c:v>44986</c:v>
                </c:pt>
                <c:pt idx="15">
                  <c:v>45017</c:v>
                </c:pt>
                <c:pt idx="16">
                  <c:v>45047</c:v>
                </c:pt>
                <c:pt idx="17">
                  <c:v>45078</c:v>
                </c:pt>
                <c:pt idx="18">
                  <c:v>45108</c:v>
                </c:pt>
                <c:pt idx="19">
                  <c:v>45139</c:v>
                </c:pt>
                <c:pt idx="20">
                  <c:v>45170</c:v>
                </c:pt>
                <c:pt idx="21">
                  <c:v>45200</c:v>
                </c:pt>
                <c:pt idx="22">
                  <c:v>45231</c:v>
                </c:pt>
                <c:pt idx="23">
                  <c:v>45261</c:v>
                </c:pt>
              </c:numCache>
            </c:numRef>
          </c:xVal>
          <c:yVal>
            <c:numRef>
              <c:f>'Graph Data'!$B$7:$Y$7</c:f>
              <c:numCache>
                <c:formatCode>General</c:formatCode>
                <c:ptCount val="24"/>
                <c:pt idx="11" formatCode="_(* #,##0_);_(* \(#,##0\);_(* &quot;-&quot;_);_(@_)">
                  <c:v>597</c:v>
                </c:pt>
                <c:pt idx="12" formatCode="_(* #,##0_);_(* \(#,##0\);_(* &quot;-&quot;_);_(@_)">
                  <c:v>584</c:v>
                </c:pt>
                <c:pt idx="13" formatCode="_(* #,##0_);_(* \(#,##0\);_(* &quot;-&quot;_);_(@_)">
                  <c:v>631</c:v>
                </c:pt>
                <c:pt idx="14" formatCode="_(* #,##0_);_(* \(#,##0\);_(* &quot;-&quot;_);_(@_)">
                  <c:v>592</c:v>
                </c:pt>
                <c:pt idx="15" formatCode="_(* #,##0_);_(* \(#,##0\);_(* &quot;-&quot;_);_(@_)">
                  <c:v>635</c:v>
                </c:pt>
                <c:pt idx="16" formatCode="_(* #,##0_);_(* \(#,##0\);_(* &quot;-&quot;_);_(@_)">
                  <c:v>682</c:v>
                </c:pt>
                <c:pt idx="17" formatCode="_(* #,##0_);_(* \(#,##0\);_(* &quot;-&quot;_);_(@_)">
                  <c:v>644</c:v>
                </c:pt>
                <c:pt idx="18" formatCode="_(* #,##0_);_(* \(#,##0\);_(* &quot;-&quot;_);_(@_)">
                  <c:v>685</c:v>
                </c:pt>
                <c:pt idx="19" formatCode="_(* #,##0_);_(* \(#,##0\);_(* &quot;-&quot;_);_(@_)">
                  <c:v>732</c:v>
                </c:pt>
                <c:pt idx="20" formatCode="_(* #,##0_);_(* \(#,##0\);_(* &quot;-&quot;_);_(@_)">
                  <c:v>694</c:v>
                </c:pt>
                <c:pt idx="21" formatCode="_(* #,##0_);_(* \(#,##0\);_(* &quot;-&quot;_);_(@_)">
                  <c:v>736</c:v>
                </c:pt>
                <c:pt idx="22" formatCode="_(* #,##0_);_(* \(#,##0\);_(* &quot;-&quot;_);_(@_)">
                  <c:v>783</c:v>
                </c:pt>
                <c:pt idx="23" formatCode="_(* #,##0_);_(* \(#,##0\);_(* &quot;-&quot;_);_(@_)">
                  <c:v>745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2B4C-4DA2-BABA-9EFEB6CD12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11061728"/>
        <c:axId val="1411060064"/>
      </c:scatterChart>
      <c:valAx>
        <c:axId val="14110617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yy/mm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11060064"/>
        <c:crosses val="autoZero"/>
        <c:crossBetween val="midCat"/>
      </c:valAx>
      <c:valAx>
        <c:axId val="1411060064"/>
        <c:scaling>
          <c:orientation val="minMax"/>
          <c:min val="1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_);_(@_)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11061728"/>
        <c:crosses val="autoZero"/>
        <c:crossBetween val="midCat"/>
      </c:valAx>
      <c:spPr>
        <a:noFill/>
        <a:ln w="25400"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g"/><Relationship Id="rId2" Type="http://schemas.openxmlformats.org/officeDocument/2006/relationships/hyperlink" Target="https://www.venasolutions.com/solutions/budgeting-forecasting?utm_source=Templates&amp;utm_medium=Excel&amp;utm_campaign=FY23Q1_Templates_OpExBudget_3&amp;utm_content=LearnMoreCTA" TargetMode="External"/><Relationship Id="rId1" Type="http://schemas.openxmlformats.org/officeDocument/2006/relationships/image" Target="../media/image1.png"/><Relationship Id="rId4" Type="http://schemas.openxmlformats.org/officeDocument/2006/relationships/image" Target="../media/image3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50799</xdr:colOff>
      <xdr:row>2</xdr:row>
      <xdr:rowOff>357643</xdr:rowOff>
    </xdr:from>
    <xdr:to>
      <xdr:col>18</xdr:col>
      <xdr:colOff>202165</xdr:colOff>
      <xdr:row>22</xdr:row>
      <xdr:rowOff>140831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46D58B1-5A0D-4097-AFEC-09257E2AC0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7785099" y="986293"/>
          <a:ext cx="5863191" cy="3780513"/>
        </a:xfrm>
        <a:prstGeom prst="rect">
          <a:avLst/>
        </a:prstGeom>
      </xdr:spPr>
    </xdr:pic>
    <xdr:clientData/>
  </xdr:twoCellAnchor>
  <xdr:twoCellAnchor editAs="oneCell">
    <xdr:from>
      <xdr:col>18</xdr:col>
      <xdr:colOff>508000</xdr:colOff>
      <xdr:row>2</xdr:row>
      <xdr:rowOff>330200</xdr:rowOff>
    </xdr:from>
    <xdr:to>
      <xdr:col>22</xdr:col>
      <xdr:colOff>390849</xdr:colOff>
      <xdr:row>22</xdr:row>
      <xdr:rowOff>180975</xdr:rowOff>
    </xdr:to>
    <xdr:pic>
      <xdr:nvPicPr>
        <xdr:cNvPr id="3" name="Picture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C9504F0-D273-4B57-B62C-CCBDBEA31C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4624050" y="958850"/>
          <a:ext cx="2279974" cy="3848100"/>
        </a:xfrm>
        <a:prstGeom prst="rect">
          <a:avLst/>
        </a:prstGeom>
      </xdr:spPr>
    </xdr:pic>
    <xdr:clientData/>
  </xdr:twoCellAnchor>
  <xdr:oneCellAnchor>
    <xdr:from>
      <xdr:col>20</xdr:col>
      <xdr:colOff>152400</xdr:colOff>
      <xdr:row>0</xdr:row>
      <xdr:rowOff>165100</xdr:rowOff>
    </xdr:from>
    <xdr:ext cx="1079920" cy="342900"/>
    <xdr:pic>
      <xdr:nvPicPr>
        <xdr:cNvPr id="4" name="Picture 3">
          <a:extLst>
            <a:ext uri="{FF2B5EF4-FFF2-40B4-BE49-F238E27FC236}">
              <a16:creationId xmlns:a16="http://schemas.microsoft.com/office/drawing/2014/main" id="{0F8BDF28-768B-7842-8AF0-B75E704C82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046200" y="165100"/>
          <a:ext cx="1079920" cy="342900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14</xdr:row>
      <xdr:rowOff>139699</xdr:rowOff>
    </xdr:from>
    <xdr:to>
      <xdr:col>2</xdr:col>
      <xdr:colOff>850900</xdr:colOff>
      <xdr:row>18</xdr:row>
      <xdr:rowOff>57149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8214FB13-0928-C2D8-C9E0-5205780EF978}"/>
            </a:ext>
          </a:extLst>
        </xdr:cNvPr>
        <xdr:cNvSpPr txBox="1"/>
      </xdr:nvSpPr>
      <xdr:spPr>
        <a:xfrm>
          <a:off x="0" y="2539999"/>
          <a:ext cx="2298700" cy="508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CA" sz="1100">
              <a:solidFill>
                <a:srgbClr val="5E5B56"/>
              </a:solidFill>
            </a:rPr>
            <a:t>Avg Forecast Monthly</a:t>
          </a:r>
          <a:r>
            <a:rPr lang="en-CA" sz="1100" baseline="0">
              <a:solidFill>
                <a:srgbClr val="5E5B56"/>
              </a:solidFill>
            </a:rPr>
            <a:t> Sales</a:t>
          </a:r>
          <a:endParaRPr lang="en-CA" sz="1100">
            <a:solidFill>
              <a:srgbClr val="5E5B56"/>
            </a:solidFill>
          </a:endParaRPr>
        </a:p>
      </xdr:txBody>
    </xdr:sp>
    <xdr:clientData/>
  </xdr:twoCellAnchor>
  <xdr:twoCellAnchor>
    <xdr:from>
      <xdr:col>1</xdr:col>
      <xdr:colOff>295754</xdr:colOff>
      <xdr:row>16</xdr:row>
      <xdr:rowOff>53179</xdr:rowOff>
    </xdr:from>
    <xdr:to>
      <xdr:col>2</xdr:col>
      <xdr:colOff>383696</xdr:colOff>
      <xdr:row>20</xdr:row>
      <xdr:rowOff>54153</xdr:rowOff>
    </xdr:to>
    <xdr:sp macro="" textlink="'Graph Data'!E10">
      <xdr:nvSpPr>
        <xdr:cNvPr id="8" name="TextBox 7">
          <a:extLst>
            <a:ext uri="{FF2B5EF4-FFF2-40B4-BE49-F238E27FC236}">
              <a16:creationId xmlns:a16="http://schemas.microsoft.com/office/drawing/2014/main" id="{C702B844-55AB-4B37-B150-5A5AD4242463}"/>
            </a:ext>
          </a:extLst>
        </xdr:cNvPr>
        <xdr:cNvSpPr txBox="1"/>
      </xdr:nvSpPr>
      <xdr:spPr>
        <a:xfrm>
          <a:off x="467204" y="2751929"/>
          <a:ext cx="1364292" cy="5851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fld id="{6C1D97FE-6C83-422A-AB32-83270485C169}" type="TxLink">
            <a:rPr lang="en-US" sz="2800" b="0" i="0" u="none" strike="noStrike">
              <a:solidFill>
                <a:srgbClr val="4B4844"/>
              </a:solidFill>
              <a:latin typeface="Arial Nova"/>
            </a:rPr>
            <a:pPr algn="ctr"/>
            <a:t>715</a:t>
          </a:fld>
          <a:endParaRPr lang="en-CA" sz="11500">
            <a:solidFill>
              <a:schemeClr val="tx1">
                <a:lumMod val="50000"/>
              </a:schemeClr>
            </a:solidFill>
          </a:endParaRPr>
        </a:p>
      </xdr:txBody>
    </xdr:sp>
    <xdr:clientData/>
  </xdr:twoCellAnchor>
  <xdr:twoCellAnchor>
    <xdr:from>
      <xdr:col>1</xdr:col>
      <xdr:colOff>263521</xdr:colOff>
      <xdr:row>22</xdr:row>
      <xdr:rowOff>66421</xdr:rowOff>
    </xdr:from>
    <xdr:to>
      <xdr:col>2</xdr:col>
      <xdr:colOff>415929</xdr:colOff>
      <xdr:row>26</xdr:row>
      <xdr:rowOff>85481</xdr:rowOff>
    </xdr:to>
    <xdr:sp macro="" textlink="'Graph Data'!E11">
      <xdr:nvSpPr>
        <xdr:cNvPr id="10" name="TextBox 9">
          <a:extLst>
            <a:ext uri="{FF2B5EF4-FFF2-40B4-BE49-F238E27FC236}">
              <a16:creationId xmlns:a16="http://schemas.microsoft.com/office/drawing/2014/main" id="{808B5892-9F17-914E-E852-100B71BF5475}"/>
            </a:ext>
          </a:extLst>
        </xdr:cNvPr>
        <xdr:cNvSpPr txBox="1"/>
      </xdr:nvSpPr>
      <xdr:spPr>
        <a:xfrm>
          <a:off x="434971" y="3641471"/>
          <a:ext cx="1428758" cy="6032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indent="0" algn="ctr"/>
          <a:fld id="{95106CA4-175B-493E-A163-E03D8112522B}" type="TxLink">
            <a:rPr lang="en-US" sz="2800" b="0" i="0" u="none" strike="noStrike">
              <a:solidFill>
                <a:srgbClr val="4B4844"/>
              </a:solidFill>
              <a:latin typeface="Arial Nova"/>
              <a:ea typeface="+mn-ea"/>
              <a:cs typeface="+mn-cs"/>
            </a:rPr>
            <a:pPr marL="0" indent="0" algn="ctr"/>
            <a:t>16.49</a:t>
          </a:fld>
          <a:endParaRPr lang="en-CA" sz="2800" b="0" i="0" u="none" strike="noStrike">
            <a:solidFill>
              <a:srgbClr val="4B4844"/>
            </a:solidFill>
            <a:latin typeface="Arial Nova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63501</xdr:colOff>
      <xdr:row>20</xdr:row>
      <xdr:rowOff>112319</xdr:rowOff>
    </xdr:from>
    <xdr:to>
      <xdr:col>2</xdr:col>
      <xdr:colOff>787401</xdr:colOff>
      <xdr:row>22</xdr:row>
      <xdr:rowOff>120649</xdr:rowOff>
    </xdr:to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5C5BB936-F775-7821-0857-9095DCF80FDE}"/>
            </a:ext>
          </a:extLst>
        </xdr:cNvPr>
        <xdr:cNvSpPr txBox="1"/>
      </xdr:nvSpPr>
      <xdr:spPr>
        <a:xfrm>
          <a:off x="63501" y="3395269"/>
          <a:ext cx="2171700" cy="30043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CA" sz="1100">
              <a:solidFill>
                <a:srgbClr val="5E5B56"/>
              </a:solidFill>
            </a:rPr>
            <a:t>Avg Forecast Monthly</a:t>
          </a:r>
          <a:r>
            <a:rPr lang="en-CA" sz="1100" baseline="0">
              <a:solidFill>
                <a:srgbClr val="5E5B56"/>
              </a:solidFill>
            </a:rPr>
            <a:t> Change</a:t>
          </a:r>
          <a:endParaRPr lang="en-CA" sz="1100">
            <a:solidFill>
              <a:srgbClr val="5E5B56"/>
            </a:solidFill>
          </a:endParaRPr>
        </a:p>
      </xdr:txBody>
    </xdr:sp>
    <xdr:clientData/>
  </xdr:twoCellAnchor>
  <xdr:twoCellAnchor>
    <xdr:from>
      <xdr:col>1</xdr:col>
      <xdr:colOff>185868</xdr:colOff>
      <xdr:row>28</xdr:row>
      <xdr:rowOff>27647</xdr:rowOff>
    </xdr:from>
    <xdr:to>
      <xdr:col>2</xdr:col>
      <xdr:colOff>493583</xdr:colOff>
      <xdr:row>32</xdr:row>
      <xdr:rowOff>46421</xdr:rowOff>
    </xdr:to>
    <xdr:sp macro="" textlink="'Graph Data'!E12">
      <xdr:nvSpPr>
        <xdr:cNvPr id="13" name="TextBox 12">
          <a:extLst>
            <a:ext uri="{FF2B5EF4-FFF2-40B4-BE49-F238E27FC236}">
              <a16:creationId xmlns:a16="http://schemas.microsoft.com/office/drawing/2014/main" id="{203502A0-6B4A-9B3B-1825-8E9062E035DD}"/>
            </a:ext>
          </a:extLst>
        </xdr:cNvPr>
        <xdr:cNvSpPr txBox="1"/>
      </xdr:nvSpPr>
      <xdr:spPr>
        <a:xfrm>
          <a:off x="357318" y="4478997"/>
          <a:ext cx="1584065" cy="6029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indent="0" algn="ctr"/>
          <a:fld id="{AE0A5F89-9F75-4540-A9B0-E2DB9297A3C8}" type="TxLink">
            <a:rPr lang="en-US" sz="2800" b="0" i="0" u="none" strike="noStrike">
              <a:solidFill>
                <a:srgbClr val="4B4844"/>
              </a:solidFill>
              <a:latin typeface="Arial Nova"/>
              <a:ea typeface="+mn-ea"/>
              <a:cs typeface="+mn-cs"/>
            </a:rPr>
            <a:pPr marL="0" indent="0" algn="ctr"/>
            <a:t>97.53%</a:t>
          </a:fld>
          <a:endParaRPr lang="en-CA" sz="8000" b="0" i="0" u="none" strike="noStrike">
            <a:solidFill>
              <a:srgbClr val="4B4844"/>
            </a:solidFill>
            <a:latin typeface="Arial Nova"/>
            <a:ea typeface="+mn-ea"/>
            <a:cs typeface="+mn-cs"/>
          </a:endParaRPr>
        </a:p>
      </xdr:txBody>
    </xdr:sp>
    <xdr:clientData/>
  </xdr:twoCellAnchor>
  <xdr:twoCellAnchor>
    <xdr:from>
      <xdr:col>1</xdr:col>
      <xdr:colOff>13150</xdr:colOff>
      <xdr:row>26</xdr:row>
      <xdr:rowOff>145746</xdr:rowOff>
    </xdr:from>
    <xdr:to>
      <xdr:col>2</xdr:col>
      <xdr:colOff>666301</xdr:colOff>
      <xdr:row>28</xdr:row>
      <xdr:rowOff>112064</xdr:rowOff>
    </xdr:to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id="{7DE41ECA-20AC-CEBB-646B-8AF91E8D3A36}"/>
            </a:ext>
          </a:extLst>
        </xdr:cNvPr>
        <xdr:cNvSpPr txBox="1"/>
      </xdr:nvSpPr>
      <xdr:spPr>
        <a:xfrm>
          <a:off x="184600" y="4304996"/>
          <a:ext cx="1929501" cy="25841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CA" sz="1100">
              <a:solidFill>
                <a:srgbClr val="5E5B56"/>
              </a:solidFill>
            </a:rPr>
            <a:t>Historical</a:t>
          </a:r>
          <a:r>
            <a:rPr lang="en-CA" sz="1100" baseline="0">
              <a:solidFill>
                <a:srgbClr val="5E5B56"/>
              </a:solidFill>
            </a:rPr>
            <a:t> Accuracy</a:t>
          </a:r>
        </a:p>
        <a:p>
          <a:pPr algn="ctr"/>
          <a:endParaRPr lang="en-CA" sz="1100">
            <a:solidFill>
              <a:srgbClr val="5E5B56"/>
            </a:solidFill>
          </a:endParaRPr>
        </a:p>
      </xdr:txBody>
    </xdr:sp>
    <xdr:clientData/>
  </xdr:twoCellAnchor>
  <xdr:twoCellAnchor editAs="oneCell">
    <xdr:from>
      <xdr:col>2</xdr:col>
      <xdr:colOff>741279</xdr:colOff>
      <xdr:row>20</xdr:row>
      <xdr:rowOff>45286</xdr:rowOff>
    </xdr:from>
    <xdr:to>
      <xdr:col>3</xdr:col>
      <xdr:colOff>107057</xdr:colOff>
      <xdr:row>28</xdr:row>
      <xdr:rowOff>36299</xdr:rowOff>
    </xdr:to>
    <xdr:pic>
      <xdr:nvPicPr>
        <xdr:cNvPr id="15" name="Picture 14">
          <a:extLst>
            <a:ext uri="{FF2B5EF4-FFF2-40B4-BE49-F238E27FC236}">
              <a16:creationId xmlns:a16="http://schemas.microsoft.com/office/drawing/2014/main" id="{B28AE454-F11C-4E5D-A0FF-B206A8BEF2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5095" y="3287128"/>
          <a:ext cx="995054" cy="1127329"/>
        </a:xfrm>
        <a:prstGeom prst="rect">
          <a:avLst/>
        </a:prstGeom>
      </xdr:spPr>
    </xdr:pic>
    <xdr:clientData/>
  </xdr:twoCellAnchor>
  <xdr:twoCellAnchor>
    <xdr:from>
      <xdr:col>3</xdr:col>
      <xdr:colOff>6350</xdr:colOff>
      <xdr:row>15</xdr:row>
      <xdr:rowOff>47625</xdr:rowOff>
    </xdr:from>
    <xdr:to>
      <xdr:col>29</xdr:col>
      <xdr:colOff>614513</xdr:colOff>
      <xdr:row>32</xdr:row>
      <xdr:rowOff>45113</xdr:rowOff>
    </xdr:to>
    <xdr:graphicFrame macro="">
      <xdr:nvGraphicFramePr>
        <xdr:cNvPr id="16" name="Chart 15">
          <a:extLst>
            <a:ext uri="{FF2B5EF4-FFF2-40B4-BE49-F238E27FC236}">
              <a16:creationId xmlns:a16="http://schemas.microsoft.com/office/drawing/2014/main" id="{3DB71D92-F6A4-4378-918C-310AEBEF902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Users/AsherHounsell/Downloads/3.+Predictive+Forecasting+Mode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lection"/>
      <sheetName val="Predictive Forecasting"/>
      <sheetName val="vena.tmp.7EC47338204F4F1F"/>
      <sheetName val="_vena_highlight_sheet"/>
      <sheetName val="_vena_process_variables"/>
    </sheetNames>
    <sheetDataSet>
      <sheetData sheetId="0">
        <row r="5">
          <cell r="C5" t="str">
            <v>Jan</v>
          </cell>
        </row>
      </sheetData>
      <sheetData sheetId="1">
        <row r="26">
          <cell r="BK26">
            <v>44562</v>
          </cell>
        </row>
      </sheetData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VenaTheme">
  <a:themeElements>
    <a:clrScheme name="Vena Theme">
      <a:dk1>
        <a:srgbClr val="4B4844"/>
      </a:dk1>
      <a:lt1>
        <a:srgbClr val="FFFFFF"/>
      </a:lt1>
      <a:dk2>
        <a:srgbClr val="4A9462"/>
      </a:dk2>
      <a:lt2>
        <a:srgbClr val="0070C0"/>
      </a:lt2>
      <a:accent1>
        <a:srgbClr val="C34F2E"/>
      </a:accent1>
      <a:accent2>
        <a:srgbClr val="2B6554"/>
      </a:accent2>
      <a:accent3>
        <a:srgbClr val="46788F"/>
      </a:accent3>
      <a:accent4>
        <a:srgbClr val="664E5E"/>
      </a:accent4>
      <a:accent5>
        <a:srgbClr val="96B3D9"/>
      </a:accent5>
      <a:accent6>
        <a:srgbClr val="266DC9"/>
      </a:accent6>
      <a:hlink>
        <a:srgbClr val="0070C0"/>
      </a:hlink>
      <a:folHlink>
        <a:srgbClr val="26806C"/>
      </a:folHlink>
    </a:clrScheme>
    <a:fontScheme name="Vena Fonts">
      <a:majorFont>
        <a:latin typeface="Franklin Gothic Medium Cond"/>
        <a:ea typeface=""/>
        <a:cs typeface=""/>
      </a:majorFont>
      <a:minorFont>
        <a:latin typeface="Arial Nova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EF2B75-9FBB-4558-ADA1-44AF3128F0A3}">
  <sheetPr>
    <tabColor theme="1" tint="0.79998168889431442"/>
  </sheetPr>
  <dimension ref="B1:G38"/>
  <sheetViews>
    <sheetView tabSelected="1" zoomScaleNormal="100" workbookViewId="0">
      <selection activeCell="Y6" sqref="Y6"/>
    </sheetView>
  </sheetViews>
  <sheetFormatPr baseColWidth="10" defaultColWidth="9" defaultRowHeight="15" customHeight="1" x14ac:dyDescent="0.15"/>
  <cols>
    <col min="1" max="1" width="2.796875" customWidth="1"/>
    <col min="2" max="6" width="15.796875" customWidth="1"/>
    <col min="7" max="7" width="26.19921875" customWidth="1"/>
    <col min="8" max="8" width="2.796875" customWidth="1"/>
  </cols>
  <sheetData>
    <row r="1" spans="2:7" s="2" customFormat="1" ht="30" customHeight="1" x14ac:dyDescent="0.15">
      <c r="B1" s="2" t="s">
        <v>0</v>
      </c>
    </row>
    <row r="2" spans="2:7" s="1" customFormat="1" ht="20" customHeight="1" x14ac:dyDescent="0.15">
      <c r="B2" s="1" t="s">
        <v>1</v>
      </c>
    </row>
    <row r="3" spans="2:7" ht="30" customHeight="1" thickBot="1" x14ac:dyDescent="0.3">
      <c r="B3" s="3" t="s">
        <v>82</v>
      </c>
      <c r="C3" s="3"/>
      <c r="D3" s="3"/>
      <c r="E3" s="3"/>
      <c r="F3" s="3"/>
      <c r="G3" s="3"/>
    </row>
    <row r="4" spans="2:7" ht="15" customHeight="1" thickTop="1" x14ac:dyDescent="0.15"/>
    <row r="5" spans="2:7" ht="15" customHeight="1" x14ac:dyDescent="0.15">
      <c r="B5" s="4" t="s">
        <v>2</v>
      </c>
      <c r="C5" s="5"/>
      <c r="D5" s="5"/>
      <c r="E5" s="5"/>
      <c r="F5" s="5"/>
      <c r="G5" s="5"/>
    </row>
    <row r="6" spans="2:7" ht="15" customHeight="1" x14ac:dyDescent="0.15">
      <c r="B6" s="6" t="s">
        <v>3</v>
      </c>
      <c r="C6" s="5"/>
      <c r="D6" s="5"/>
      <c r="E6" s="5"/>
      <c r="F6" s="5"/>
      <c r="G6" s="5"/>
    </row>
    <row r="7" spans="2:7" ht="15" customHeight="1" x14ac:dyDescent="0.15">
      <c r="B7" s="6" t="s">
        <v>4</v>
      </c>
      <c r="C7" s="5"/>
      <c r="D7" s="5"/>
      <c r="E7" s="5"/>
      <c r="F7" s="5"/>
      <c r="G7" s="5"/>
    </row>
    <row r="8" spans="2:7" ht="15" customHeight="1" x14ac:dyDescent="0.15">
      <c r="B8" s="6"/>
      <c r="C8" s="5"/>
      <c r="D8" s="5"/>
      <c r="E8" s="5"/>
      <c r="F8" s="5"/>
      <c r="G8" s="5"/>
    </row>
    <row r="9" spans="2:7" ht="15" customHeight="1" x14ac:dyDescent="0.15">
      <c r="B9" s="4" t="s">
        <v>66</v>
      </c>
      <c r="C9" s="5"/>
      <c r="D9" s="5"/>
      <c r="E9" s="5"/>
      <c r="F9" s="5"/>
      <c r="G9" s="5"/>
    </row>
    <row r="10" spans="2:7" ht="15" customHeight="1" x14ac:dyDescent="0.15">
      <c r="B10" s="6" t="s">
        <v>67</v>
      </c>
      <c r="C10" s="5"/>
      <c r="D10" s="5"/>
      <c r="E10" s="5"/>
      <c r="F10" s="5"/>
      <c r="G10" s="5"/>
    </row>
    <row r="11" spans="2:7" ht="15" customHeight="1" x14ac:dyDescent="0.15">
      <c r="B11" s="6" t="s">
        <v>68</v>
      </c>
      <c r="C11" s="5"/>
      <c r="D11" s="5"/>
      <c r="E11" s="5"/>
      <c r="F11" s="5"/>
      <c r="G11" s="5"/>
    </row>
    <row r="12" spans="2:7" ht="15" customHeight="1" x14ac:dyDescent="0.15">
      <c r="B12" s="6" t="s">
        <v>80</v>
      </c>
      <c r="C12" s="5"/>
      <c r="D12" s="5"/>
      <c r="E12" s="5"/>
      <c r="F12" s="5"/>
      <c r="G12" s="5"/>
    </row>
    <row r="13" spans="2:7" ht="15" customHeight="1" x14ac:dyDescent="0.15">
      <c r="B13" s="7" t="s">
        <v>77</v>
      </c>
      <c r="C13" s="5"/>
      <c r="D13" s="5"/>
      <c r="E13" s="5"/>
      <c r="F13" s="5"/>
      <c r="G13" s="5"/>
    </row>
    <row r="14" spans="2:7" ht="15" customHeight="1" x14ac:dyDescent="0.15">
      <c r="B14" s="6"/>
      <c r="C14" s="5"/>
      <c r="D14" s="5"/>
      <c r="E14" s="5"/>
      <c r="F14" s="5"/>
      <c r="G14" s="5"/>
    </row>
    <row r="15" spans="2:7" ht="15" customHeight="1" x14ac:dyDescent="0.15">
      <c r="B15" s="4" t="s">
        <v>69</v>
      </c>
      <c r="C15" s="5"/>
      <c r="D15" s="5"/>
      <c r="E15" s="5"/>
      <c r="F15" s="5"/>
      <c r="G15" s="5"/>
    </row>
    <row r="16" spans="2:7" ht="15" customHeight="1" x14ac:dyDescent="0.15">
      <c r="B16" s="6" t="s">
        <v>70</v>
      </c>
      <c r="C16" s="5"/>
      <c r="D16" s="5"/>
      <c r="E16" s="5"/>
      <c r="F16" s="5"/>
      <c r="G16" s="5"/>
    </row>
    <row r="17" spans="2:7" ht="15" customHeight="1" x14ac:dyDescent="0.15">
      <c r="B17" s="6" t="s">
        <v>71</v>
      </c>
      <c r="C17" s="5"/>
      <c r="D17" s="5"/>
      <c r="E17" s="5"/>
      <c r="F17" s="5"/>
      <c r="G17" s="5"/>
    </row>
    <row r="18" spans="2:7" ht="15" customHeight="1" x14ac:dyDescent="0.15">
      <c r="B18" s="6" t="s">
        <v>72</v>
      </c>
      <c r="C18" s="5"/>
      <c r="D18" s="5"/>
      <c r="E18" s="5"/>
      <c r="F18" s="5"/>
      <c r="G18" s="5"/>
    </row>
    <row r="19" spans="2:7" ht="15" customHeight="1" x14ac:dyDescent="0.15">
      <c r="B19" s="6" t="s">
        <v>73</v>
      </c>
      <c r="C19" s="5"/>
      <c r="D19" s="5"/>
      <c r="E19" s="5"/>
      <c r="F19" s="5"/>
      <c r="G19" s="5"/>
    </row>
    <row r="20" spans="2:7" ht="15" customHeight="1" x14ac:dyDescent="0.15">
      <c r="B20" s="6" t="s">
        <v>74</v>
      </c>
      <c r="C20" s="5"/>
      <c r="D20" s="5"/>
      <c r="E20" s="5"/>
      <c r="F20" s="5"/>
      <c r="G20" s="5"/>
    </row>
    <row r="21" spans="2:7" ht="15" customHeight="1" x14ac:dyDescent="0.15">
      <c r="B21" s="6" t="s">
        <v>75</v>
      </c>
      <c r="C21" s="5"/>
      <c r="D21" s="5"/>
      <c r="E21" s="5"/>
      <c r="F21" s="5"/>
      <c r="G21" s="5"/>
    </row>
    <row r="22" spans="2:7" ht="15" customHeight="1" x14ac:dyDescent="0.15">
      <c r="B22" s="6" t="s">
        <v>78</v>
      </c>
      <c r="C22" s="5"/>
      <c r="D22" s="5"/>
      <c r="E22" s="5"/>
      <c r="F22" s="5"/>
      <c r="G22" s="5"/>
    </row>
    <row r="23" spans="2:7" ht="15" customHeight="1" x14ac:dyDescent="0.15">
      <c r="B23" s="6" t="s">
        <v>76</v>
      </c>
      <c r="C23" s="5"/>
      <c r="D23" s="5"/>
      <c r="E23" s="5"/>
      <c r="F23" s="5"/>
      <c r="G23" s="5"/>
    </row>
    <row r="24" spans="2:7" ht="15" customHeight="1" x14ac:dyDescent="0.15">
      <c r="B24" s="6"/>
      <c r="C24" s="5"/>
      <c r="D24" s="5"/>
      <c r="E24" s="5"/>
      <c r="F24" s="5"/>
      <c r="G24" s="5"/>
    </row>
    <row r="25" spans="2:7" ht="15" customHeight="1" x14ac:dyDescent="0.15">
      <c r="B25" s="4" t="s">
        <v>5</v>
      </c>
      <c r="C25" s="5"/>
      <c r="D25" s="5"/>
      <c r="E25" s="5"/>
      <c r="F25" s="5"/>
      <c r="G25" s="5"/>
    </row>
    <row r="26" spans="2:7" ht="15" customHeight="1" x14ac:dyDescent="0.15">
      <c r="B26" s="6" t="s">
        <v>6</v>
      </c>
      <c r="C26" s="5"/>
      <c r="D26" s="5"/>
      <c r="E26" s="5"/>
      <c r="F26" s="5"/>
      <c r="G26" s="5"/>
    </row>
    <row r="27" spans="2:7" ht="15" customHeight="1" x14ac:dyDescent="0.15">
      <c r="B27" s="7" t="s">
        <v>7</v>
      </c>
      <c r="C27" s="5"/>
      <c r="D27" s="5"/>
      <c r="E27" s="5"/>
      <c r="F27" s="5"/>
      <c r="G27" s="5"/>
    </row>
    <row r="30" spans="2:7" ht="20" customHeight="1" thickBot="1" x14ac:dyDescent="0.3">
      <c r="B30" s="3" t="s">
        <v>27</v>
      </c>
      <c r="C30" s="3"/>
    </row>
    <row r="31" spans="2:7" ht="15" customHeight="1" thickTop="1" x14ac:dyDescent="0.15"/>
    <row r="32" spans="2:7" ht="15" customHeight="1" thickBot="1" x14ac:dyDescent="0.2">
      <c r="B32" s="12" t="s">
        <v>36</v>
      </c>
      <c r="C32" s="12" t="s">
        <v>37</v>
      </c>
    </row>
    <row r="33" spans="2:3" ht="15" customHeight="1" thickBot="1" x14ac:dyDescent="0.2">
      <c r="B33" s="25" t="s">
        <v>30</v>
      </c>
      <c r="C33" s="25" t="s">
        <v>38</v>
      </c>
    </row>
    <row r="34" spans="2:3" ht="15" customHeight="1" thickBot="1" x14ac:dyDescent="0.2">
      <c r="B34" s="25" t="s">
        <v>31</v>
      </c>
      <c r="C34" s="25" t="s">
        <v>39</v>
      </c>
    </row>
    <row r="35" spans="2:3" ht="15" customHeight="1" thickBot="1" x14ac:dyDescent="0.2">
      <c r="B35" s="25" t="s">
        <v>32</v>
      </c>
      <c r="C35" s="25" t="s">
        <v>40</v>
      </c>
    </row>
    <row r="36" spans="2:3" ht="15" customHeight="1" thickBot="1" x14ac:dyDescent="0.2">
      <c r="B36" s="25" t="s">
        <v>33</v>
      </c>
      <c r="C36" s="25" t="s">
        <v>41</v>
      </c>
    </row>
    <row r="37" spans="2:3" ht="15" customHeight="1" thickBot="1" x14ac:dyDescent="0.2">
      <c r="B37" s="25" t="s">
        <v>34</v>
      </c>
      <c r="C37" s="25" t="s">
        <v>42</v>
      </c>
    </row>
    <row r="38" spans="2:3" ht="15" customHeight="1" thickBot="1" x14ac:dyDescent="0.2">
      <c r="B38" s="25" t="s">
        <v>35</v>
      </c>
      <c r="C38" s="25" t="s">
        <v>43</v>
      </c>
    </row>
  </sheetData>
  <phoneticPr fontId="31" type="noConversion"/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A87DCC-FC24-48A9-8759-B5D76362C122}">
  <sheetPr>
    <tabColor theme="3" tint="0.79998168889431442"/>
  </sheetPr>
  <dimension ref="A1:AD67"/>
  <sheetViews>
    <sheetView zoomScaleNormal="100" workbookViewId="0">
      <selection activeCell="A4" sqref="A4"/>
    </sheetView>
  </sheetViews>
  <sheetFormatPr baseColWidth="10" defaultColWidth="9" defaultRowHeight="11" outlineLevelRow="1" outlineLevelCol="1" x14ac:dyDescent="0.15"/>
  <cols>
    <col min="1" max="1" width="2.796875" customWidth="1"/>
    <col min="2" max="2" width="22.3984375" customWidth="1"/>
    <col min="3" max="3" width="25.796875" customWidth="1"/>
    <col min="4" max="4" width="18.796875" customWidth="1"/>
    <col min="5" max="16" width="9.796875" hidden="1" customWidth="1" outlineLevel="1"/>
    <col min="17" max="17" width="15.796875" customWidth="1" collapsed="1"/>
    <col min="18" max="29" width="9.796875" customWidth="1" outlineLevel="1"/>
    <col min="30" max="30" width="15.796875" customWidth="1"/>
  </cols>
  <sheetData>
    <row r="1" spans="1:30" ht="28" x14ac:dyDescent="0.15">
      <c r="A1" s="2"/>
      <c r="B1" s="2" t="s">
        <v>25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</row>
    <row r="2" spans="1:30" ht="14" x14ac:dyDescent="0.15">
      <c r="A2" s="8"/>
      <c r="B2" s="26">
        <v>2022</v>
      </c>
      <c r="C2" s="8"/>
      <c r="D2" s="8"/>
      <c r="E2" s="53" t="s">
        <v>28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9" t="s">
        <v>8</v>
      </c>
      <c r="R2" s="53" t="s">
        <v>24</v>
      </c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9" t="s">
        <v>29</v>
      </c>
    </row>
    <row r="3" spans="1:30" ht="14" x14ac:dyDescent="0.15">
      <c r="A3" s="10"/>
      <c r="B3" s="26" t="s">
        <v>30</v>
      </c>
      <c r="C3" s="10"/>
      <c r="D3" s="10"/>
      <c r="E3" s="51">
        <f>DATE($B$2-1,1,1)</f>
        <v>44197</v>
      </c>
      <c r="F3" s="51">
        <f>EDATE(E3,1)</f>
        <v>44228</v>
      </c>
      <c r="G3" s="51">
        <f t="shared" ref="G3:AC3" si="0">EDATE(F3,1)</f>
        <v>44256</v>
      </c>
      <c r="H3" s="51">
        <f t="shared" si="0"/>
        <v>44287</v>
      </c>
      <c r="I3" s="51">
        <f t="shared" si="0"/>
        <v>44317</v>
      </c>
      <c r="J3" s="51">
        <f t="shared" si="0"/>
        <v>44348</v>
      </c>
      <c r="K3" s="51">
        <f t="shared" si="0"/>
        <v>44378</v>
      </c>
      <c r="L3" s="51">
        <f t="shared" si="0"/>
        <v>44409</v>
      </c>
      <c r="M3" s="51">
        <f t="shared" si="0"/>
        <v>44440</v>
      </c>
      <c r="N3" s="51">
        <f t="shared" si="0"/>
        <v>44470</v>
      </c>
      <c r="O3" s="51">
        <f t="shared" si="0"/>
        <v>44501</v>
      </c>
      <c r="P3" s="51">
        <f t="shared" si="0"/>
        <v>44531</v>
      </c>
      <c r="Q3" s="11" t="str">
        <f>B2&amp;" Total"</f>
        <v>2022 Total</v>
      </c>
      <c r="R3" s="51">
        <f>EDATE(P3,1)</f>
        <v>44562</v>
      </c>
      <c r="S3" s="51">
        <f t="shared" si="0"/>
        <v>44593</v>
      </c>
      <c r="T3" s="51">
        <f t="shared" si="0"/>
        <v>44621</v>
      </c>
      <c r="U3" s="51">
        <f t="shared" si="0"/>
        <v>44652</v>
      </c>
      <c r="V3" s="51">
        <f t="shared" si="0"/>
        <v>44682</v>
      </c>
      <c r="W3" s="51">
        <f t="shared" si="0"/>
        <v>44713</v>
      </c>
      <c r="X3" s="51">
        <f t="shared" si="0"/>
        <v>44743</v>
      </c>
      <c r="Y3" s="51">
        <f t="shared" si="0"/>
        <v>44774</v>
      </c>
      <c r="Z3" s="51">
        <f t="shared" si="0"/>
        <v>44805</v>
      </c>
      <c r="AA3" s="51">
        <f t="shared" si="0"/>
        <v>44835</v>
      </c>
      <c r="AB3" s="51">
        <f t="shared" si="0"/>
        <v>44866</v>
      </c>
      <c r="AC3" s="51">
        <f t="shared" si="0"/>
        <v>44896</v>
      </c>
      <c r="AD3" s="11" t="str">
        <f>$B$2&amp;" Total"</f>
        <v>2022 Total</v>
      </c>
    </row>
    <row r="5" spans="1:30" ht="15" customHeight="1" thickBot="1" x14ac:dyDescent="0.2">
      <c r="A5" s="12"/>
      <c r="B5" s="13" t="str">
        <f>B3&amp;","</f>
        <v>SKU00001,</v>
      </c>
      <c r="C5" s="12" t="str">
        <f>_xlfn.XLOOKUP(B3,Instructions!B33:B38,Instructions!C33:C38)</f>
        <v>Product 1</v>
      </c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</row>
    <row r="6" spans="1:30" ht="12" thickBot="1" x14ac:dyDescent="0.2">
      <c r="B6" s="14"/>
      <c r="D6" s="5" t="s">
        <v>9</v>
      </c>
      <c r="E6" s="15">
        <v>1800</v>
      </c>
      <c r="F6" s="15">
        <f>E11+E7</f>
        <v>1380</v>
      </c>
      <c r="G6" s="15">
        <f t="shared" ref="G6:O6" si="1">F11+F7</f>
        <v>915</v>
      </c>
      <c r="H6" s="15">
        <f t="shared" si="1"/>
        <v>487</v>
      </c>
      <c r="I6" s="15">
        <f t="shared" si="1"/>
        <v>626</v>
      </c>
      <c r="J6" s="15">
        <f t="shared" si="1"/>
        <v>603</v>
      </c>
      <c r="K6" s="15">
        <f t="shared" si="1"/>
        <v>739</v>
      </c>
      <c r="L6" s="15">
        <f t="shared" si="1"/>
        <v>834</v>
      </c>
      <c r="M6" s="15">
        <f t="shared" si="1"/>
        <v>902</v>
      </c>
      <c r="N6" s="15">
        <f t="shared" si="1"/>
        <v>978</v>
      </c>
      <c r="O6" s="15">
        <f t="shared" si="1"/>
        <v>1040</v>
      </c>
      <c r="P6" s="15">
        <f>O11+O7</f>
        <v>1001</v>
      </c>
      <c r="Q6" s="16" t="str">
        <f>"AVG: "&amp;ROUND(AVERAGE(E6:P6),0)</f>
        <v>AVG: 942</v>
      </c>
      <c r="R6" s="15">
        <f>P11+P7</f>
        <v>1004</v>
      </c>
      <c r="S6" s="15">
        <f>R11+R7</f>
        <v>1105</v>
      </c>
      <c r="T6" s="15">
        <f t="shared" ref="T6:AC6" si="2">S11+S7</f>
        <v>1159</v>
      </c>
      <c r="U6" s="15">
        <f t="shared" si="2"/>
        <v>1251</v>
      </c>
      <c r="V6" s="15">
        <f t="shared" si="2"/>
        <v>1300</v>
      </c>
      <c r="W6" s="15">
        <f t="shared" si="2"/>
        <v>1302</v>
      </c>
      <c r="X6" s="15">
        <f t="shared" si="2"/>
        <v>1342</v>
      </c>
      <c r="Y6" s="15">
        <f t="shared" si="2"/>
        <v>1460</v>
      </c>
      <c r="Z6" s="15">
        <f t="shared" si="2"/>
        <v>1411</v>
      </c>
      <c r="AA6" s="15">
        <f t="shared" si="2"/>
        <v>1520</v>
      </c>
      <c r="AB6" s="15">
        <f>AA11+AA7</f>
        <v>1586</v>
      </c>
      <c r="AC6" s="15">
        <f t="shared" si="2"/>
        <v>1605</v>
      </c>
      <c r="AD6" s="16" t="str">
        <f>"AVG: "&amp;ROUND(AVERAGE(R6:AC6),0)</f>
        <v>AVG: 1337</v>
      </c>
    </row>
    <row r="7" spans="1:30" ht="12" thickBot="1" x14ac:dyDescent="0.2">
      <c r="B7" s="17" t="s">
        <v>10</v>
      </c>
      <c r="C7" s="18" t="str">
        <f>_xlfn.XLOOKUP(1,'Graph Data'!$C$10:$C$12,'Graph Data'!$A$10:$A$12)</f>
        <v>Seasonal</v>
      </c>
      <c r="D7" s="5" t="s">
        <v>62</v>
      </c>
      <c r="E7" s="15">
        <v>0</v>
      </c>
      <c r="F7" s="15">
        <f>IFERROR(CHOOSE($C$13,E15),0)</f>
        <v>0</v>
      </c>
      <c r="G7" s="15">
        <f>IFERROR(CHOOSE($C$13,F15,E15),0)</f>
        <v>0</v>
      </c>
      <c r="H7" s="15">
        <f t="shared" ref="H7:P7" si="3">IFERROR(CHOOSE($C$13,G15,F15,E15),0)</f>
        <v>600</v>
      </c>
      <c r="I7" s="15">
        <f t="shared" si="3"/>
        <v>480</v>
      </c>
      <c r="J7" s="15">
        <f t="shared" si="3"/>
        <v>600</v>
      </c>
      <c r="K7" s="15">
        <f t="shared" si="3"/>
        <v>600</v>
      </c>
      <c r="L7" s="15">
        <f t="shared" si="3"/>
        <v>600</v>
      </c>
      <c r="M7" s="15">
        <f t="shared" si="3"/>
        <v>600</v>
      </c>
      <c r="N7" s="15">
        <f t="shared" si="3"/>
        <v>600</v>
      </c>
      <c r="O7" s="15">
        <f t="shared" si="3"/>
        <v>600</v>
      </c>
      <c r="P7" s="15">
        <f t="shared" si="3"/>
        <v>600</v>
      </c>
      <c r="Q7" s="19">
        <f>SUM(E7:P7)</f>
        <v>5280</v>
      </c>
      <c r="R7" s="15">
        <f>IFERROR(CHOOSE($C$13,P15,O15,N15),0)</f>
        <v>720</v>
      </c>
      <c r="S7" s="15">
        <f>IFERROR(CHOOSE($C$13,R15,P15,O15),0)</f>
        <v>720</v>
      </c>
      <c r="T7" s="15">
        <f>IFERROR(CHOOSE($C$13,S15,R15,P15),0)</f>
        <v>720</v>
      </c>
      <c r="U7" s="15">
        <f t="shared" ref="U7:AC7" si="4">IFERROR(CHOOSE($C$13,T15,S15,R15),0)</f>
        <v>720</v>
      </c>
      <c r="V7" s="15">
        <f t="shared" si="4"/>
        <v>720</v>
      </c>
      <c r="W7" s="15">
        <f t="shared" si="4"/>
        <v>720</v>
      </c>
      <c r="X7" s="15">
        <f t="shared" si="4"/>
        <v>840</v>
      </c>
      <c r="Y7" s="15">
        <f t="shared" si="4"/>
        <v>720</v>
      </c>
      <c r="Z7" s="15">
        <f t="shared" si="4"/>
        <v>840</v>
      </c>
      <c r="AA7" s="15">
        <f t="shared" si="4"/>
        <v>840</v>
      </c>
      <c r="AB7" s="15">
        <f t="shared" si="4"/>
        <v>840</v>
      </c>
      <c r="AC7" s="15">
        <f t="shared" si="4"/>
        <v>840</v>
      </c>
      <c r="AD7" s="19">
        <f>SUM(R7:AC7)</f>
        <v>9240</v>
      </c>
    </row>
    <row r="8" spans="1:30" ht="12" thickBot="1" x14ac:dyDescent="0.2">
      <c r="B8" s="17" t="s">
        <v>11</v>
      </c>
      <c r="C8" s="20" t="s">
        <v>12</v>
      </c>
      <c r="D8" s="4" t="s">
        <v>13</v>
      </c>
      <c r="E8" s="49">
        <v>420</v>
      </c>
      <c r="F8" s="49">
        <v>465</v>
      </c>
      <c r="G8" s="49">
        <v>428</v>
      </c>
      <c r="H8" s="49">
        <v>461</v>
      </c>
      <c r="I8" s="49">
        <v>503</v>
      </c>
      <c r="J8" s="49">
        <v>464</v>
      </c>
      <c r="K8" s="49">
        <v>505</v>
      </c>
      <c r="L8" s="49">
        <v>532</v>
      </c>
      <c r="M8" s="49">
        <v>524</v>
      </c>
      <c r="N8" s="49">
        <v>538</v>
      </c>
      <c r="O8" s="49">
        <v>639</v>
      </c>
      <c r="P8" s="49">
        <v>597</v>
      </c>
      <c r="Q8" s="19">
        <f t="shared" ref="Q8:Q10" si="5">SUM(E8:P8)</f>
        <v>6076</v>
      </c>
      <c r="R8" s="21">
        <f>'Graph Data'!N5</f>
        <v>619</v>
      </c>
      <c r="S8" s="21">
        <f>'Graph Data'!O5</f>
        <v>666</v>
      </c>
      <c r="T8" s="21">
        <f>'Graph Data'!P5</f>
        <v>628</v>
      </c>
      <c r="U8" s="21">
        <f>'Graph Data'!Q5</f>
        <v>671</v>
      </c>
      <c r="V8" s="21">
        <f>'Graph Data'!R5</f>
        <v>718</v>
      </c>
      <c r="W8" s="21">
        <f>'Graph Data'!S5</f>
        <v>680</v>
      </c>
      <c r="X8" s="21">
        <f>'Graph Data'!T5</f>
        <v>722</v>
      </c>
      <c r="Y8" s="21">
        <f>'Graph Data'!U5</f>
        <v>769</v>
      </c>
      <c r="Z8" s="21">
        <f>'Graph Data'!V5</f>
        <v>731</v>
      </c>
      <c r="AA8" s="21">
        <f>'Graph Data'!W5</f>
        <v>774</v>
      </c>
      <c r="AB8" s="21">
        <f>'Graph Data'!X5</f>
        <v>821</v>
      </c>
      <c r="AC8" s="21">
        <f>'Graph Data'!Y5</f>
        <v>783</v>
      </c>
      <c r="AD8" s="19">
        <f t="shared" ref="AD8:AD10" si="6">SUM(R8:AC8)</f>
        <v>8582</v>
      </c>
    </row>
    <row r="9" spans="1:30" ht="12" thickBot="1" x14ac:dyDescent="0.2">
      <c r="B9" s="17" t="s">
        <v>14</v>
      </c>
      <c r="C9" s="22">
        <f>_xlfn.XLOOKUP($C$8,'Graph Data'!$A$10:$A$12,'Graph Data'!$B$10:$B$12)</f>
        <v>0.97533286564185118</v>
      </c>
      <c r="D9" s="5" t="s">
        <v>15</v>
      </c>
      <c r="E9" s="25">
        <v>410</v>
      </c>
      <c r="F9" s="25">
        <v>445</v>
      </c>
      <c r="G9" s="25">
        <v>388</v>
      </c>
      <c r="H9" s="25">
        <v>381</v>
      </c>
      <c r="I9" s="25">
        <v>413</v>
      </c>
      <c r="J9" s="25">
        <v>384</v>
      </c>
      <c r="K9" s="25">
        <v>445</v>
      </c>
      <c r="L9" s="25">
        <v>482</v>
      </c>
      <c r="M9" s="25">
        <v>504</v>
      </c>
      <c r="N9" s="25">
        <v>518</v>
      </c>
      <c r="O9" s="25">
        <v>619</v>
      </c>
      <c r="P9" s="25">
        <v>587</v>
      </c>
      <c r="Q9" s="19">
        <f t="shared" si="5"/>
        <v>5576</v>
      </c>
      <c r="R9" s="25">
        <f>R8-R10</f>
        <v>609</v>
      </c>
      <c r="S9" s="25">
        <f t="shared" ref="S9:AC9" si="7">S8-S10</f>
        <v>646</v>
      </c>
      <c r="T9" s="25">
        <f t="shared" si="7"/>
        <v>588</v>
      </c>
      <c r="U9" s="25">
        <f t="shared" si="7"/>
        <v>591</v>
      </c>
      <c r="V9" s="25">
        <f t="shared" si="7"/>
        <v>628</v>
      </c>
      <c r="W9" s="25">
        <f t="shared" si="7"/>
        <v>600</v>
      </c>
      <c r="X9" s="25">
        <f t="shared" si="7"/>
        <v>662</v>
      </c>
      <c r="Y9" s="25">
        <f t="shared" si="7"/>
        <v>719</v>
      </c>
      <c r="Z9" s="25">
        <f t="shared" si="7"/>
        <v>711</v>
      </c>
      <c r="AA9" s="25">
        <f t="shared" si="7"/>
        <v>754</v>
      </c>
      <c r="AB9" s="25">
        <f t="shared" si="7"/>
        <v>801</v>
      </c>
      <c r="AC9" s="25">
        <f t="shared" si="7"/>
        <v>773</v>
      </c>
      <c r="AD9" s="19">
        <f>SUM(R9:AC9)</f>
        <v>8082</v>
      </c>
    </row>
    <row r="10" spans="1:30" ht="12" thickBot="1" x14ac:dyDescent="0.2">
      <c r="B10" s="17" t="s">
        <v>16</v>
      </c>
      <c r="C10" s="41">
        <f>_xlfn.XLOOKUP($C$8,'Graph Data'!$A$10:$A$12,'Graph Data'!$C$10:$C$12)</f>
        <v>1</v>
      </c>
      <c r="D10" s="5" t="s">
        <v>17</v>
      </c>
      <c r="E10" s="25">
        <v>10</v>
      </c>
      <c r="F10" s="25">
        <v>20</v>
      </c>
      <c r="G10" s="25">
        <v>40</v>
      </c>
      <c r="H10" s="25">
        <v>80</v>
      </c>
      <c r="I10" s="25">
        <v>90</v>
      </c>
      <c r="J10" s="25">
        <v>80</v>
      </c>
      <c r="K10" s="25">
        <v>60</v>
      </c>
      <c r="L10" s="25">
        <v>50</v>
      </c>
      <c r="M10" s="25">
        <v>20</v>
      </c>
      <c r="N10" s="25">
        <v>20</v>
      </c>
      <c r="O10" s="25">
        <v>20</v>
      </c>
      <c r="P10" s="25">
        <v>10</v>
      </c>
      <c r="Q10" s="19">
        <f t="shared" si="5"/>
        <v>500</v>
      </c>
      <c r="R10" s="25">
        <v>10</v>
      </c>
      <c r="S10" s="25">
        <v>20</v>
      </c>
      <c r="T10" s="25">
        <v>40</v>
      </c>
      <c r="U10" s="25">
        <v>80</v>
      </c>
      <c r="V10" s="25">
        <v>90</v>
      </c>
      <c r="W10" s="25">
        <v>80</v>
      </c>
      <c r="X10" s="25">
        <v>60</v>
      </c>
      <c r="Y10" s="25">
        <v>50</v>
      </c>
      <c r="Z10" s="25">
        <v>20</v>
      </c>
      <c r="AA10" s="25">
        <v>20</v>
      </c>
      <c r="AB10" s="25">
        <v>20</v>
      </c>
      <c r="AC10" s="25">
        <v>10</v>
      </c>
      <c r="AD10" s="19">
        <f t="shared" si="6"/>
        <v>500</v>
      </c>
    </row>
    <row r="11" spans="1:30" ht="12" thickBot="1" x14ac:dyDescent="0.2">
      <c r="B11" s="17" t="s">
        <v>47</v>
      </c>
      <c r="C11" s="45">
        <v>0.95</v>
      </c>
      <c r="D11" s="5" t="s">
        <v>19</v>
      </c>
      <c r="E11" s="15">
        <f>E6-E8</f>
        <v>1380</v>
      </c>
      <c r="F11" s="15">
        <f t="shared" ref="F11:O11" si="8">F6-F8</f>
        <v>915</v>
      </c>
      <c r="G11" s="15">
        <f t="shared" si="8"/>
        <v>487</v>
      </c>
      <c r="H11" s="15">
        <f t="shared" si="8"/>
        <v>26</v>
      </c>
      <c r="I11" s="15">
        <f t="shared" si="8"/>
        <v>123</v>
      </c>
      <c r="J11" s="15">
        <f t="shared" si="8"/>
        <v>139</v>
      </c>
      <c r="K11" s="15">
        <f t="shared" si="8"/>
        <v>234</v>
      </c>
      <c r="L11" s="15">
        <f t="shared" si="8"/>
        <v>302</v>
      </c>
      <c r="M11" s="15">
        <f t="shared" si="8"/>
        <v>378</v>
      </c>
      <c r="N11" s="15">
        <f t="shared" si="8"/>
        <v>440</v>
      </c>
      <c r="O11" s="15">
        <f t="shared" si="8"/>
        <v>401</v>
      </c>
      <c r="P11" s="15">
        <f>P6-P8</f>
        <v>404</v>
      </c>
      <c r="Q11" s="16" t="str">
        <f>"AVG: "&amp;ROUND(AVERAGE(E11:P11),0)</f>
        <v>AVG: 436</v>
      </c>
      <c r="R11" s="15">
        <f>R6-R8</f>
        <v>385</v>
      </c>
      <c r="S11" s="15">
        <f t="shared" ref="S11:AC11" si="9">S6-S8</f>
        <v>439</v>
      </c>
      <c r="T11" s="15">
        <f t="shared" si="9"/>
        <v>531</v>
      </c>
      <c r="U11" s="15">
        <f t="shared" si="9"/>
        <v>580</v>
      </c>
      <c r="V11" s="15">
        <f t="shared" si="9"/>
        <v>582</v>
      </c>
      <c r="W11" s="15">
        <f t="shared" si="9"/>
        <v>622</v>
      </c>
      <c r="X11" s="15">
        <f t="shared" si="9"/>
        <v>620</v>
      </c>
      <c r="Y11" s="15">
        <f t="shared" si="9"/>
        <v>691</v>
      </c>
      <c r="Z11" s="15">
        <f t="shared" si="9"/>
        <v>680</v>
      </c>
      <c r="AA11" s="15">
        <f t="shared" si="9"/>
        <v>746</v>
      </c>
      <c r="AB11" s="15">
        <f t="shared" si="9"/>
        <v>765</v>
      </c>
      <c r="AC11" s="15">
        <f t="shared" si="9"/>
        <v>822</v>
      </c>
      <c r="AD11" s="16" t="str">
        <f>"AVG: "&amp;ROUND(AVERAGE(R11:AC11),0)</f>
        <v>AVG: 622</v>
      </c>
    </row>
    <row r="12" spans="1:30" ht="12" thickBot="1" x14ac:dyDescent="0.2">
      <c r="D12" s="5" t="s">
        <v>20</v>
      </c>
      <c r="E12" s="15">
        <v>0</v>
      </c>
      <c r="F12" s="15">
        <f>IFERROR(CHOOSE($C$13,E15,SUM(E15),SUM(E15)),0)</f>
        <v>0</v>
      </c>
      <c r="G12" s="15">
        <f>IFERROR(CHOOSE($C$13,F15,SUM(E15:F15),SUM(E15:F15)),0)</f>
        <v>600</v>
      </c>
      <c r="H12" s="15">
        <f t="shared" ref="H12:P12" si="10">IFERROR(CHOOSE($C$13,G15,SUM(F15:G15),SUM(E15:G15)),0)</f>
        <v>1080</v>
      </c>
      <c r="I12" s="15">
        <f t="shared" si="10"/>
        <v>1080</v>
      </c>
      <c r="J12" s="15">
        <f t="shared" si="10"/>
        <v>1200</v>
      </c>
      <c r="K12" s="15">
        <f t="shared" si="10"/>
        <v>1200</v>
      </c>
      <c r="L12" s="15">
        <f t="shared" si="10"/>
        <v>1200</v>
      </c>
      <c r="M12" s="15">
        <f t="shared" si="10"/>
        <v>1200</v>
      </c>
      <c r="N12" s="15">
        <f t="shared" si="10"/>
        <v>1200</v>
      </c>
      <c r="O12" s="15">
        <f t="shared" si="10"/>
        <v>1200</v>
      </c>
      <c r="P12" s="15">
        <f t="shared" si="10"/>
        <v>1320</v>
      </c>
      <c r="Q12" s="16" t="str">
        <f>"AVG: "&amp;ROUND(AVERAGE(E12:P12),0)</f>
        <v>AVG: 940</v>
      </c>
      <c r="R12" s="15">
        <f>IFERROR(CHOOSE($C$13,P15,SUM(O15:P15),SUM(N15:P15)),0)</f>
        <v>1440</v>
      </c>
      <c r="S12" s="15">
        <f>IFERROR(CHOOSE($C$13,R15,SUM(P15,R15),SUM(O15:P15,R15)),0)</f>
        <v>1440</v>
      </c>
      <c r="T12" s="15">
        <f>IFERROR(CHOOSE($C$13,S15,SUM(R15:S15),SUM(R15:S15,P15)),0)</f>
        <v>1440</v>
      </c>
      <c r="U12" s="15">
        <f t="shared" ref="U12:AC12" si="11">IFERROR(CHOOSE($C$13,T15,SUM(S15:T15),SUM(R15:T15)),0)</f>
        <v>1440</v>
      </c>
      <c r="V12" s="15">
        <f t="shared" si="11"/>
        <v>1440</v>
      </c>
      <c r="W12" s="15">
        <f t="shared" si="11"/>
        <v>1560</v>
      </c>
      <c r="X12" s="15">
        <f t="shared" si="11"/>
        <v>1560</v>
      </c>
      <c r="Y12" s="15">
        <f t="shared" si="11"/>
        <v>1560</v>
      </c>
      <c r="Z12" s="15">
        <f t="shared" si="11"/>
        <v>1680</v>
      </c>
      <c r="AA12" s="15">
        <f t="shared" si="11"/>
        <v>1680</v>
      </c>
      <c r="AB12" s="15">
        <f t="shared" si="11"/>
        <v>1680</v>
      </c>
      <c r="AC12" s="15">
        <f t="shared" si="11"/>
        <v>1800</v>
      </c>
      <c r="AD12" s="16" t="str">
        <f>"AVG: "&amp;ROUND(AVERAGE(R12:AC12),0)</f>
        <v>AVG: 1560</v>
      </c>
    </row>
    <row r="13" spans="1:30" ht="12" thickBot="1" x14ac:dyDescent="0.2">
      <c r="B13" s="17" t="s">
        <v>26</v>
      </c>
      <c r="C13" s="20">
        <v>2</v>
      </c>
      <c r="D13" s="4" t="s">
        <v>21</v>
      </c>
      <c r="E13" s="15">
        <f>IF(E8*($C$13+0.5)&gt;E11,(E8*$C$13)+2*SLOPE(E8:P8,E35:P35),0)</f>
        <v>0</v>
      </c>
      <c r="F13" s="15">
        <f t="shared" ref="F13:P13" si="12">IF(F8*($C$13+0.5)&gt;F11,ROUNDUP((F8*$C$13)*1/$C$13+2*SLOPE($E$8:$P$8,$E$35:$P$35),0),0)</f>
        <v>499</v>
      </c>
      <c r="G13" s="15">
        <f t="shared" si="12"/>
        <v>462</v>
      </c>
      <c r="H13" s="15">
        <f t="shared" si="12"/>
        <v>495</v>
      </c>
      <c r="I13" s="15">
        <f t="shared" si="12"/>
        <v>537</v>
      </c>
      <c r="J13" s="15">
        <f t="shared" si="12"/>
        <v>498</v>
      </c>
      <c r="K13" s="15">
        <f t="shared" si="12"/>
        <v>539</v>
      </c>
      <c r="L13" s="15">
        <f t="shared" si="12"/>
        <v>566</v>
      </c>
      <c r="M13" s="15">
        <f t="shared" si="12"/>
        <v>558</v>
      </c>
      <c r="N13" s="15">
        <f t="shared" si="12"/>
        <v>572</v>
      </c>
      <c r="O13" s="15">
        <f t="shared" si="12"/>
        <v>673</v>
      </c>
      <c r="P13" s="15">
        <f t="shared" si="12"/>
        <v>631</v>
      </c>
      <c r="Q13" s="19">
        <f t="shared" ref="Q13:Q15" si="13">SUM(E13:P13)</f>
        <v>6030</v>
      </c>
      <c r="R13" s="15">
        <f t="shared" ref="R13:AC13" si="14">IF(R8*($C$13+0.5)&gt;R11,ROUNDUP((R8*$C$13)*1/$C$13+2*SLOPE($R$8:$AC$8,$E$35:$P$35),0),0)</f>
        <v>652</v>
      </c>
      <c r="S13" s="15">
        <f t="shared" si="14"/>
        <v>699</v>
      </c>
      <c r="T13" s="15">
        <f t="shared" si="14"/>
        <v>661</v>
      </c>
      <c r="U13" s="15">
        <f t="shared" si="14"/>
        <v>704</v>
      </c>
      <c r="V13" s="15">
        <f t="shared" si="14"/>
        <v>751</v>
      </c>
      <c r="W13" s="15">
        <f t="shared" si="14"/>
        <v>713</v>
      </c>
      <c r="X13" s="15">
        <f t="shared" si="14"/>
        <v>755</v>
      </c>
      <c r="Y13" s="15">
        <f t="shared" si="14"/>
        <v>802</v>
      </c>
      <c r="Z13" s="15">
        <f t="shared" si="14"/>
        <v>764</v>
      </c>
      <c r="AA13" s="15">
        <f t="shared" si="14"/>
        <v>807</v>
      </c>
      <c r="AB13" s="15">
        <f t="shared" si="14"/>
        <v>854</v>
      </c>
      <c r="AC13" s="15">
        <f t="shared" si="14"/>
        <v>816</v>
      </c>
      <c r="AD13" s="19">
        <f t="shared" ref="AD13:AD15" si="15">SUM(R13:AC13)</f>
        <v>8978</v>
      </c>
    </row>
    <row r="14" spans="1:30" ht="12" thickBot="1" x14ac:dyDescent="0.2">
      <c r="B14" s="17" t="s">
        <v>18</v>
      </c>
      <c r="C14" s="50">
        <v>120</v>
      </c>
      <c r="D14" s="5" t="s">
        <v>22</v>
      </c>
      <c r="E14" s="15">
        <f t="shared" ref="E14:P14" si="16">ROUNDUP(E13/$C$14,0)</f>
        <v>0</v>
      </c>
      <c r="F14" s="15">
        <f t="shared" si="16"/>
        <v>5</v>
      </c>
      <c r="G14" s="15">
        <f t="shared" si="16"/>
        <v>4</v>
      </c>
      <c r="H14" s="15">
        <f t="shared" si="16"/>
        <v>5</v>
      </c>
      <c r="I14" s="15">
        <f t="shared" si="16"/>
        <v>5</v>
      </c>
      <c r="J14" s="15">
        <f t="shared" si="16"/>
        <v>5</v>
      </c>
      <c r="K14" s="15">
        <f t="shared" si="16"/>
        <v>5</v>
      </c>
      <c r="L14" s="15">
        <f t="shared" si="16"/>
        <v>5</v>
      </c>
      <c r="M14" s="15">
        <f t="shared" si="16"/>
        <v>5</v>
      </c>
      <c r="N14" s="15">
        <f t="shared" si="16"/>
        <v>5</v>
      </c>
      <c r="O14" s="15">
        <f t="shared" si="16"/>
        <v>6</v>
      </c>
      <c r="P14" s="15">
        <f t="shared" si="16"/>
        <v>6</v>
      </c>
      <c r="Q14" s="19">
        <f t="shared" si="13"/>
        <v>56</v>
      </c>
      <c r="R14" s="15">
        <f t="shared" ref="R14:AC14" si="17">ROUNDUP(R13/$C$14,0)</f>
        <v>6</v>
      </c>
      <c r="S14" s="15">
        <f t="shared" si="17"/>
        <v>6</v>
      </c>
      <c r="T14" s="15">
        <f t="shared" si="17"/>
        <v>6</v>
      </c>
      <c r="U14" s="15">
        <f t="shared" si="17"/>
        <v>6</v>
      </c>
      <c r="V14" s="15">
        <f t="shared" si="17"/>
        <v>7</v>
      </c>
      <c r="W14" s="15">
        <f t="shared" si="17"/>
        <v>6</v>
      </c>
      <c r="X14" s="15">
        <f t="shared" si="17"/>
        <v>7</v>
      </c>
      <c r="Y14" s="15">
        <f t="shared" si="17"/>
        <v>7</v>
      </c>
      <c r="Z14" s="15">
        <f t="shared" si="17"/>
        <v>7</v>
      </c>
      <c r="AA14" s="15">
        <f t="shared" si="17"/>
        <v>7</v>
      </c>
      <c r="AB14" s="15">
        <f t="shared" si="17"/>
        <v>8</v>
      </c>
      <c r="AC14" s="15">
        <f t="shared" si="17"/>
        <v>7</v>
      </c>
      <c r="AD14" s="19">
        <f t="shared" si="15"/>
        <v>80</v>
      </c>
    </row>
    <row r="15" spans="1:30" ht="12" thickBot="1" x14ac:dyDescent="0.2">
      <c r="B15" s="14"/>
      <c r="C15" s="14"/>
      <c r="D15" s="4" t="s">
        <v>23</v>
      </c>
      <c r="E15" s="15">
        <f t="shared" ref="E15:P15" si="18">E14*$C$14</f>
        <v>0</v>
      </c>
      <c r="F15" s="15">
        <f t="shared" si="18"/>
        <v>600</v>
      </c>
      <c r="G15" s="15">
        <f t="shared" si="18"/>
        <v>480</v>
      </c>
      <c r="H15" s="15">
        <f t="shared" si="18"/>
        <v>600</v>
      </c>
      <c r="I15" s="15">
        <f t="shared" si="18"/>
        <v>600</v>
      </c>
      <c r="J15" s="15">
        <f t="shared" si="18"/>
        <v>600</v>
      </c>
      <c r="K15" s="15">
        <f t="shared" si="18"/>
        <v>600</v>
      </c>
      <c r="L15" s="15">
        <f t="shared" si="18"/>
        <v>600</v>
      </c>
      <c r="M15" s="15">
        <f t="shared" si="18"/>
        <v>600</v>
      </c>
      <c r="N15" s="15">
        <f t="shared" si="18"/>
        <v>600</v>
      </c>
      <c r="O15" s="15">
        <f t="shared" si="18"/>
        <v>720</v>
      </c>
      <c r="P15" s="15">
        <f t="shared" si="18"/>
        <v>720</v>
      </c>
      <c r="Q15" s="19">
        <f t="shared" si="13"/>
        <v>6720</v>
      </c>
      <c r="R15" s="15">
        <f t="shared" ref="R15:AC15" si="19">R14*$C$14</f>
        <v>720</v>
      </c>
      <c r="S15" s="15">
        <f t="shared" si="19"/>
        <v>720</v>
      </c>
      <c r="T15" s="15">
        <f t="shared" si="19"/>
        <v>720</v>
      </c>
      <c r="U15" s="15">
        <f t="shared" si="19"/>
        <v>720</v>
      </c>
      <c r="V15" s="15">
        <f t="shared" si="19"/>
        <v>840</v>
      </c>
      <c r="W15" s="15">
        <f t="shared" si="19"/>
        <v>720</v>
      </c>
      <c r="X15" s="15">
        <f t="shared" si="19"/>
        <v>840</v>
      </c>
      <c r="Y15" s="15">
        <f t="shared" si="19"/>
        <v>840</v>
      </c>
      <c r="Z15" s="15">
        <f t="shared" si="19"/>
        <v>840</v>
      </c>
      <c r="AA15" s="15">
        <f t="shared" si="19"/>
        <v>840</v>
      </c>
      <c r="AB15" s="15">
        <f t="shared" si="19"/>
        <v>960</v>
      </c>
      <c r="AC15" s="15">
        <f t="shared" si="19"/>
        <v>840</v>
      </c>
      <c r="AD15" s="19">
        <f t="shared" si="15"/>
        <v>9600</v>
      </c>
    </row>
    <row r="16" spans="1:30" x14ac:dyDescent="0.15">
      <c r="A16" s="23"/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</row>
    <row r="17" spans="1:30" x14ac:dyDescent="0.15">
      <c r="A17" s="23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</row>
    <row r="18" spans="1:30" x14ac:dyDescent="0.15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</row>
    <row r="19" spans="1:30" x14ac:dyDescent="0.15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</row>
    <row r="20" spans="1:30" x14ac:dyDescent="0.15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</row>
    <row r="21" spans="1:30" x14ac:dyDescent="0.1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</row>
    <row r="22" spans="1:30" x14ac:dyDescent="0.15">
      <c r="A22" s="23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</row>
    <row r="23" spans="1:30" x14ac:dyDescent="0.15">
      <c r="A23" s="23"/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</row>
    <row r="24" spans="1:30" x14ac:dyDescent="0.15">
      <c r="A24" s="23"/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</row>
    <row r="25" spans="1:30" x14ac:dyDescent="0.15">
      <c r="A25" s="23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</row>
    <row r="26" spans="1:30" x14ac:dyDescent="0.15">
      <c r="A26" s="23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</row>
    <row r="27" spans="1:30" x14ac:dyDescent="0.15">
      <c r="A27" s="23"/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</row>
    <row r="28" spans="1:30" x14ac:dyDescent="0.15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</row>
    <row r="29" spans="1:30" x14ac:dyDescent="0.15">
      <c r="A29" s="23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</row>
    <row r="30" spans="1:30" x14ac:dyDescent="0.15">
      <c r="A30" s="23"/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</row>
    <row r="31" spans="1:30" x14ac:dyDescent="0.15">
      <c r="A31" s="23"/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</row>
    <row r="32" spans="1:30" x14ac:dyDescent="0.15">
      <c r="A32" s="23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</row>
    <row r="33" spans="1:30" x14ac:dyDescent="0.15">
      <c r="A33" s="23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</row>
    <row r="35" spans="1:30" ht="14.25" hidden="1" customHeight="1" outlineLevel="1" thickBot="1" x14ac:dyDescent="0.2">
      <c r="D35" s="44" t="s">
        <v>60</v>
      </c>
      <c r="E35" s="29">
        <v>1</v>
      </c>
      <c r="F35" s="29">
        <v>2</v>
      </c>
      <c r="G35" s="29">
        <v>3</v>
      </c>
      <c r="H35" s="29">
        <v>4</v>
      </c>
      <c r="I35" s="29">
        <v>5</v>
      </c>
      <c r="J35" s="29">
        <v>6</v>
      </c>
      <c r="K35" s="29">
        <v>7</v>
      </c>
      <c r="L35" s="29">
        <v>8</v>
      </c>
      <c r="M35" s="29">
        <v>9</v>
      </c>
      <c r="N35" s="29">
        <v>10</v>
      </c>
      <c r="O35" s="29">
        <v>11</v>
      </c>
      <c r="P35" s="29">
        <v>12</v>
      </c>
      <c r="Q35" s="29">
        <v>13</v>
      </c>
      <c r="R35" s="29">
        <v>14</v>
      </c>
      <c r="S35" s="29">
        <v>15</v>
      </c>
      <c r="T35" s="29">
        <v>16</v>
      </c>
      <c r="U35" s="29">
        <v>17</v>
      </c>
      <c r="V35" s="29">
        <v>18</v>
      </c>
      <c r="W35" s="29">
        <v>19</v>
      </c>
      <c r="X35" s="29">
        <v>20</v>
      </c>
      <c r="Y35" s="29">
        <v>21</v>
      </c>
      <c r="Z35" s="29">
        <v>22</v>
      </c>
      <c r="AA35" s="29">
        <v>23</v>
      </c>
      <c r="AB35" s="29">
        <v>24</v>
      </c>
      <c r="AC35" s="29"/>
      <c r="AD35" s="29"/>
    </row>
    <row r="36" spans="1:30" ht="14.25" hidden="1" customHeight="1" outlineLevel="1" thickBot="1" x14ac:dyDescent="0.2">
      <c r="D36" s="44" t="s">
        <v>59</v>
      </c>
      <c r="E36" s="42">
        <f t="shared" ref="E36:AB36" si="20">DATE($B$2,E35,1)</f>
        <v>44562</v>
      </c>
      <c r="F36" s="42">
        <f t="shared" si="20"/>
        <v>44593</v>
      </c>
      <c r="G36" s="42">
        <f t="shared" si="20"/>
        <v>44621</v>
      </c>
      <c r="H36" s="42">
        <f t="shared" si="20"/>
        <v>44652</v>
      </c>
      <c r="I36" s="42">
        <f t="shared" si="20"/>
        <v>44682</v>
      </c>
      <c r="J36" s="42">
        <f t="shared" si="20"/>
        <v>44713</v>
      </c>
      <c r="K36" s="42">
        <f t="shared" si="20"/>
        <v>44743</v>
      </c>
      <c r="L36" s="42">
        <f t="shared" si="20"/>
        <v>44774</v>
      </c>
      <c r="M36" s="42">
        <f t="shared" si="20"/>
        <v>44805</v>
      </c>
      <c r="N36" s="42">
        <f t="shared" si="20"/>
        <v>44835</v>
      </c>
      <c r="O36" s="42">
        <f t="shared" si="20"/>
        <v>44866</v>
      </c>
      <c r="P36" s="42">
        <f t="shared" si="20"/>
        <v>44896</v>
      </c>
      <c r="Q36" s="42">
        <f t="shared" si="20"/>
        <v>44927</v>
      </c>
      <c r="R36" s="42">
        <f t="shared" si="20"/>
        <v>44958</v>
      </c>
      <c r="S36" s="42">
        <f t="shared" si="20"/>
        <v>44986</v>
      </c>
      <c r="T36" s="42">
        <f t="shared" si="20"/>
        <v>45017</v>
      </c>
      <c r="U36" s="42">
        <f t="shared" si="20"/>
        <v>45047</v>
      </c>
      <c r="V36" s="42">
        <f t="shared" si="20"/>
        <v>45078</v>
      </c>
      <c r="W36" s="42">
        <f t="shared" si="20"/>
        <v>45108</v>
      </c>
      <c r="X36" s="42">
        <f t="shared" si="20"/>
        <v>45139</v>
      </c>
      <c r="Y36" s="42">
        <f t="shared" si="20"/>
        <v>45170</v>
      </c>
      <c r="Z36" s="42">
        <f t="shared" si="20"/>
        <v>45200</v>
      </c>
      <c r="AA36" s="42">
        <f t="shared" si="20"/>
        <v>45231</v>
      </c>
      <c r="AB36" s="42">
        <f t="shared" si="20"/>
        <v>45261</v>
      </c>
      <c r="AC36" s="42"/>
      <c r="AD36" s="42"/>
    </row>
    <row r="37" spans="1:30" hidden="1" outlineLevel="1" x14ac:dyDescent="0.15"/>
    <row r="38" spans="1:30" ht="20" hidden="1" customHeight="1" outlineLevel="1" thickBot="1" x14ac:dyDescent="0.2">
      <c r="D38" s="33" t="s">
        <v>53</v>
      </c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52" t="s">
        <v>79</v>
      </c>
    </row>
    <row r="39" spans="1:30" ht="12" hidden="1" outlineLevel="1" thickBot="1" x14ac:dyDescent="0.2">
      <c r="D39" s="5" t="s">
        <v>50</v>
      </c>
      <c r="E39" s="34">
        <f>ROUND(_xlfn.FORECAST.LINEAR(E35,'Graph Data'!$B$4:$M$4,$E$35:$P$35),0)</f>
        <v>415</v>
      </c>
      <c r="F39" s="34">
        <f>ROUND(_xlfn.FORECAST.LINEAR(F35,'Graph Data'!$B$4:$M$4,$E$35:$P$35),0)</f>
        <v>432</v>
      </c>
      <c r="G39" s="34">
        <f>ROUND(_xlfn.FORECAST.LINEAR(G35,'Graph Data'!$B$4:$M$4,$E$35:$P$35),0)</f>
        <v>448</v>
      </c>
      <c r="H39" s="34">
        <f>ROUND(_xlfn.FORECAST.LINEAR(H35,'Graph Data'!$B$4:$M$4,$E$35:$P$35),0)</f>
        <v>465</v>
      </c>
      <c r="I39" s="34">
        <f>ROUND(_xlfn.FORECAST.LINEAR(I35,'Graph Data'!$B$4:$M$4,$E$35:$P$35),0)</f>
        <v>482</v>
      </c>
      <c r="J39" s="34">
        <f>ROUND(_xlfn.FORECAST.LINEAR(J35,'Graph Data'!$B$4:$M$4,$E$35:$P$35),0)</f>
        <v>498</v>
      </c>
      <c r="K39" s="34">
        <f>ROUND(_xlfn.FORECAST.LINEAR(K35,'Graph Data'!$B$4:$M$4,$E$35:$P$35),0)</f>
        <v>515</v>
      </c>
      <c r="L39" s="34">
        <f>ROUND(_xlfn.FORECAST.LINEAR(L35,'Graph Data'!$B$4:$M$4,$E$35:$P$35),0)</f>
        <v>531</v>
      </c>
      <c r="M39" s="34">
        <f>ROUND(_xlfn.FORECAST.LINEAR(M35,'Graph Data'!$B$4:$M$4,$E$35:$P$35),0)</f>
        <v>548</v>
      </c>
      <c r="N39" s="34">
        <f>ROUND(_xlfn.FORECAST.LINEAR(N35,'Graph Data'!$B$4:$M$4,$E$35:$P$35),0)</f>
        <v>564</v>
      </c>
      <c r="O39" s="34">
        <f>ROUND(_xlfn.FORECAST.LINEAR(O35,'Graph Data'!$B$4:$M$4,$E$35:$P$35),0)</f>
        <v>581</v>
      </c>
      <c r="P39" s="34">
        <f>ROUND(_xlfn.FORECAST.LINEAR(P35,'Graph Data'!$B$4:$M$4,$E$35:$P$35),0)</f>
        <v>597</v>
      </c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47">
        <f>AVERAGE(E39:P39)</f>
        <v>506.33333333333331</v>
      </c>
    </row>
    <row r="40" spans="1:30" ht="12" hidden="1" outlineLevel="1" thickBot="1" x14ac:dyDescent="0.2">
      <c r="D40" s="5" t="s">
        <v>45</v>
      </c>
      <c r="E40" s="34">
        <f>ABS(E39-'Graph Data'!B$4)</f>
        <v>5</v>
      </c>
      <c r="F40" s="34">
        <f>ABS(F39-'Graph Data'!C$4)</f>
        <v>33</v>
      </c>
      <c r="G40" s="34">
        <f>ABS(G39-'Graph Data'!D$4)</f>
        <v>20</v>
      </c>
      <c r="H40" s="34">
        <f>ABS(H39-'Graph Data'!E$4)</f>
        <v>4</v>
      </c>
      <c r="I40" s="34">
        <f>ABS(I39-'Graph Data'!F$4)</f>
        <v>21</v>
      </c>
      <c r="J40" s="34">
        <f>ABS(J39-'Graph Data'!G$4)</f>
        <v>34</v>
      </c>
      <c r="K40" s="34">
        <f>ABS(K39-'Graph Data'!H$4)</f>
        <v>10</v>
      </c>
      <c r="L40" s="34">
        <f>ABS(L39-'Graph Data'!I$4)</f>
        <v>1</v>
      </c>
      <c r="M40" s="34">
        <f>ABS(M39-'Graph Data'!J$4)</f>
        <v>24</v>
      </c>
      <c r="N40" s="34">
        <f>ABS(N39-'Graph Data'!K$4)</f>
        <v>26</v>
      </c>
      <c r="O40" s="34">
        <f>ABS(O39-'Graph Data'!L$4)</f>
        <v>58</v>
      </c>
      <c r="P40" s="34">
        <f>ABS(P39-'Graph Data'!M$4)</f>
        <v>0</v>
      </c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47">
        <f>AVERAGE(E40:P40)</f>
        <v>19.666666666666668</v>
      </c>
    </row>
    <row r="41" spans="1:30" ht="12" hidden="1" outlineLevel="1" thickBot="1" x14ac:dyDescent="0.2">
      <c r="D41" s="5" t="s">
        <v>46</v>
      </c>
      <c r="E41" s="34">
        <f>E40/'Graph Data'!B$4</f>
        <v>1.1904761904761904E-2</v>
      </c>
      <c r="F41" s="34">
        <f>F40/'Graph Data'!C$4</f>
        <v>7.0967741935483872E-2</v>
      </c>
      <c r="G41" s="34">
        <f>G40/'Graph Data'!D$4</f>
        <v>4.6728971962616821E-2</v>
      </c>
      <c r="H41" s="34">
        <f>H40/'Graph Data'!E$4</f>
        <v>8.6767895878524948E-3</v>
      </c>
      <c r="I41" s="34">
        <f>I40/'Graph Data'!F$4</f>
        <v>4.1749502982107355E-2</v>
      </c>
      <c r="J41" s="34">
        <f>J40/'Graph Data'!G$4</f>
        <v>7.3275862068965511E-2</v>
      </c>
      <c r="K41" s="34">
        <f>K40/'Graph Data'!H$4</f>
        <v>1.9801980198019802E-2</v>
      </c>
      <c r="L41" s="34">
        <f>L40/'Graph Data'!I$4</f>
        <v>1.8796992481203006E-3</v>
      </c>
      <c r="M41" s="34">
        <f>M40/'Graph Data'!J$4</f>
        <v>4.5801526717557252E-2</v>
      </c>
      <c r="N41" s="34">
        <f>N40/'Graph Data'!K$4</f>
        <v>4.8327137546468404E-2</v>
      </c>
      <c r="O41" s="34">
        <f>O40/'Graph Data'!L$4</f>
        <v>9.0766823161189364E-2</v>
      </c>
      <c r="P41" s="34">
        <f>P40/'Graph Data'!M$4</f>
        <v>0</v>
      </c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46">
        <f>AVERAGE(E41:P41)</f>
        <v>3.8323399776095259E-2</v>
      </c>
    </row>
    <row r="42" spans="1:30" ht="12" hidden="1" outlineLevel="1" thickBot="1" x14ac:dyDescent="0.2">
      <c r="D42" s="5" t="s">
        <v>44</v>
      </c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34">
        <f>$P$8</f>
        <v>597</v>
      </c>
      <c r="Q42" s="35">
        <f>ROUND(_xlfn.FORECAST.LINEAR(Q35,'Graph Data'!$B$4:$M$4,$E$35:$P$35),0)</f>
        <v>614</v>
      </c>
      <c r="R42" s="35">
        <f>ROUND(_xlfn.FORECAST.LINEAR(R35,'Graph Data'!$B$4:$M$4,$E$35:$P$35),0)</f>
        <v>630</v>
      </c>
      <c r="S42" s="35">
        <f>ROUND(_xlfn.FORECAST.LINEAR(S35,'Graph Data'!$B$4:$M$4,$E$35:$P$35),0)</f>
        <v>647</v>
      </c>
      <c r="T42" s="35">
        <f>ROUND(_xlfn.FORECAST.LINEAR(T35,'Graph Data'!$B$4:$M$4,$E$35:$P$35),0)</f>
        <v>663</v>
      </c>
      <c r="U42" s="35">
        <f>ROUND(_xlfn.FORECAST.LINEAR(U35,'Graph Data'!$B$4:$M$4,$E$35:$P$35),0)</f>
        <v>680</v>
      </c>
      <c r="V42" s="35">
        <f>ROUND(_xlfn.FORECAST.LINEAR(V35,'Graph Data'!$B$4:$M$4,$E$35:$P$35),0)</f>
        <v>696</v>
      </c>
      <c r="W42" s="35">
        <f>ROUND(_xlfn.FORECAST.LINEAR(W35,'Graph Data'!$B$4:$M$4,$E$35:$P$35),0)</f>
        <v>713</v>
      </c>
      <c r="X42" s="35">
        <f>ROUND(_xlfn.FORECAST.LINEAR(X35,'Graph Data'!$B$4:$M$4,$E$35:$P$35),0)</f>
        <v>729</v>
      </c>
      <c r="Y42" s="35">
        <f>ROUND(_xlfn.FORECAST.LINEAR(Y35,'Graph Data'!$B$4:$M$4,$E$35:$P$35),0)</f>
        <v>746</v>
      </c>
      <c r="Z42" s="35">
        <f>ROUND(_xlfn.FORECAST.LINEAR(Z35,'Graph Data'!$B$4:$M$4,$E$35:$P$35),0)</f>
        <v>762</v>
      </c>
      <c r="AA42" s="35">
        <f>ROUND(_xlfn.FORECAST.LINEAR(AA35,'Graph Data'!$B$4:$M$4,$E$35:$P$35),0)</f>
        <v>779</v>
      </c>
      <c r="AB42" s="35">
        <f>ROUND(_xlfn.FORECAST.LINEAR(AB35,'Graph Data'!$B$4:$M$4,$E$35:$P$35),0)</f>
        <v>796</v>
      </c>
      <c r="AC42" s="47">
        <f>AVERAGE(Q42:AB42)</f>
        <v>704.58333333333337</v>
      </c>
    </row>
    <row r="43" spans="1:30" ht="12" hidden="1" outlineLevel="1" thickBot="1" x14ac:dyDescent="0.2">
      <c r="D43" s="5" t="s">
        <v>48</v>
      </c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34">
        <f>$P$8</f>
        <v>597</v>
      </c>
      <c r="Q43" s="34">
        <f>ROUND($P$39+(Q$35-$P$35)*(SLOPE($E$39:$P$39,$E$35:$P$35)+0.5*STDEV('Graph Data'!$B$4:$M$4)/SQRT(COUNT('Graph Data'!$B$4:$M$4))*_xlfn.T.INV(1-(1-$C$11)/2,10)),0)</f>
        <v>635</v>
      </c>
      <c r="R43" s="34">
        <f>ROUND($P$39+(R$35-$P$35)*(SLOPE($E$39:$P$39,$E$35:$P$35)+0.5*STDEV('Graph Data'!$B$4:$M$4)/SQRT(COUNT('Graph Data'!$B$4:$M$4))*_xlfn.T.INV(1-(1-$C$11)/2,10)),0)</f>
        <v>672</v>
      </c>
      <c r="S43" s="34">
        <f>ROUND($P$39+(S$35-$P$35)*(SLOPE($E$39:$P$39,$E$35:$P$35)+0.5*STDEV('Graph Data'!$B$4:$M$4)/SQRT(COUNT('Graph Data'!$B$4:$M$4))*_xlfn.T.INV(1-(1-$C$11)/2,10)),0)</f>
        <v>710</v>
      </c>
      <c r="T43" s="34">
        <f>ROUND($P$39+(T$35-$P$35)*(SLOPE($E$39:$P$39,$E$35:$P$35)+0.5*STDEV('Graph Data'!$B$4:$M$4)/SQRT(COUNT('Graph Data'!$B$4:$M$4))*_xlfn.T.INV(1-(1-$C$11)/2,10)),0)</f>
        <v>747</v>
      </c>
      <c r="U43" s="34">
        <f>ROUND($P$39+(U$35-$P$35)*(SLOPE($E$39:$P$39,$E$35:$P$35)+0.5*STDEV('Graph Data'!$B$4:$M$4)/SQRT(COUNT('Graph Data'!$B$4:$M$4))*_xlfn.T.INV(1-(1-$C$11)/2,10)),0)</f>
        <v>785</v>
      </c>
      <c r="V43" s="34">
        <f>ROUND($P$39+(V$35-$P$35)*(SLOPE($E$39:$P$39,$E$35:$P$35)+0.5*STDEV('Graph Data'!$B$4:$M$4)/SQRT(COUNT('Graph Data'!$B$4:$M$4))*_xlfn.T.INV(1-(1-$C$11)/2,10)),0)</f>
        <v>822</v>
      </c>
      <c r="W43" s="34">
        <f>ROUND($P$39+(W$35-$P$35)*(SLOPE($E$39:$P$39,$E$35:$P$35)+0.5*STDEV('Graph Data'!$B$4:$M$4)/SQRT(COUNT('Graph Data'!$B$4:$M$4))*_xlfn.T.INV(1-(1-$C$11)/2,10)),0)</f>
        <v>860</v>
      </c>
      <c r="X43" s="34">
        <f>ROUND($P$39+(X$35-$P$35)*(SLOPE($E$39:$P$39,$E$35:$P$35)+0.5*STDEV('Graph Data'!$B$4:$M$4)/SQRT(COUNT('Graph Data'!$B$4:$M$4))*_xlfn.T.INV(1-(1-$C$11)/2,10)),0)</f>
        <v>898</v>
      </c>
      <c r="Y43" s="34">
        <f>ROUND($P$39+(Y$35-$P$35)*(SLOPE($E$39:$P$39,$E$35:$P$35)+0.5*STDEV('Graph Data'!$B$4:$M$4)/SQRT(COUNT('Graph Data'!$B$4:$M$4))*_xlfn.T.INV(1-(1-$C$11)/2,10)),0)</f>
        <v>935</v>
      </c>
      <c r="Z43" s="34">
        <f>ROUND($P$39+(Z$35-$P$35)*(SLOPE($E$39:$P$39,$E$35:$P$35)+0.5*STDEV('Graph Data'!$B$4:$M$4)/SQRT(COUNT('Graph Data'!$B$4:$M$4))*_xlfn.T.INV(1-(1-$C$11)/2,10)),0)</f>
        <v>973</v>
      </c>
      <c r="AA43" s="34">
        <f>ROUND($P$39+(AA$35-$P$35)*(SLOPE($E$39:$P$39,$E$35:$P$35)+0.5*STDEV('Graph Data'!$B$4:$M$4)/SQRT(COUNT('Graph Data'!$B$4:$M$4))*_xlfn.T.INV(1-(1-$C$11)/2,10)),0)</f>
        <v>1010</v>
      </c>
      <c r="AB43" s="34">
        <f>ROUND($P$39+(AB$35-$P$35)*(SLOPE($E$39:$P$39,$E$35:$P$35)+0.5*STDEV('Graph Data'!$B$4:$M$4)/SQRT(COUNT('Graph Data'!$B$4:$M$4))*_xlfn.T.INV(1-(1-$C$11)/2,10)),0)</f>
        <v>1048</v>
      </c>
      <c r="AC43" s="47">
        <f t="shared" ref="AC43:AC44" si="21">AVERAGE(Q43:AB43)</f>
        <v>841.25</v>
      </c>
    </row>
    <row r="44" spans="1:30" ht="12" hidden="1" outlineLevel="1" thickBot="1" x14ac:dyDescent="0.2">
      <c r="D44" s="5" t="s">
        <v>49</v>
      </c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34">
        <f>$P$8</f>
        <v>597</v>
      </c>
      <c r="Q44" s="34">
        <f>ROUND($P$39+(Q$35-$P$35)*(SLOPE($E$39:$P$39,$E$35:$P$35)-0.5*STDEV('Graph Data'!$B$4:$M$4)/SQRT(COUNT('Graph Data'!$B$4:$M$4))*_xlfn.T.INV(1-(1-$C$11)/2,10)),0)</f>
        <v>593</v>
      </c>
      <c r="R44" s="34">
        <f>ROUND($P$39+(R$35-$P$35)*(SLOPE($E$39:$P$39,$E$35:$P$35)-0.5*STDEV('Graph Data'!$B$4:$M$4)/SQRT(COUNT('Graph Data'!$B$4:$M$4))*_xlfn.T.INV(1-(1-$C$11)/2,10)),0)</f>
        <v>588</v>
      </c>
      <c r="S44" s="34">
        <f>ROUND($P$39+(S$35-$P$35)*(SLOPE($E$39:$P$39,$E$35:$P$35)-0.5*STDEV('Graph Data'!$B$4:$M$4)/SQRT(COUNT('Graph Data'!$B$4:$M$4))*_xlfn.T.INV(1-(1-$C$11)/2,10)),0)</f>
        <v>584</v>
      </c>
      <c r="T44" s="34">
        <f>ROUND($P$39+(T$35-$P$35)*(SLOPE($E$39:$P$39,$E$35:$P$35)-0.5*STDEV('Graph Data'!$B$4:$M$4)/SQRT(COUNT('Graph Data'!$B$4:$M$4))*_xlfn.T.INV(1-(1-$C$11)/2,10)),0)</f>
        <v>579</v>
      </c>
      <c r="U44" s="34">
        <f>ROUND($P$39+(U$35-$P$35)*(SLOPE($E$39:$P$39,$E$35:$P$35)-0.5*STDEV('Graph Data'!$B$4:$M$4)/SQRT(COUNT('Graph Data'!$B$4:$M$4))*_xlfn.T.INV(1-(1-$C$11)/2,10)),0)</f>
        <v>575</v>
      </c>
      <c r="V44" s="34">
        <f>ROUND($P$39+(V$35-$P$35)*(SLOPE($E$39:$P$39,$E$35:$P$35)-0.5*STDEV('Graph Data'!$B$4:$M$4)/SQRT(COUNT('Graph Data'!$B$4:$M$4))*_xlfn.T.INV(1-(1-$C$11)/2,10)),0)</f>
        <v>570</v>
      </c>
      <c r="W44" s="34">
        <f>ROUND($P$39+(W$35-$P$35)*(SLOPE($E$39:$P$39,$E$35:$P$35)-0.5*STDEV('Graph Data'!$B$4:$M$4)/SQRT(COUNT('Graph Data'!$B$4:$M$4))*_xlfn.T.INV(1-(1-$C$11)/2,10)),0)</f>
        <v>566</v>
      </c>
      <c r="X44" s="34">
        <f>ROUND($P$39+(X$35-$P$35)*(SLOPE($E$39:$P$39,$E$35:$P$35)-0.5*STDEV('Graph Data'!$B$4:$M$4)/SQRT(COUNT('Graph Data'!$B$4:$M$4))*_xlfn.T.INV(1-(1-$C$11)/2,10)),0)</f>
        <v>561</v>
      </c>
      <c r="Y44" s="34">
        <f>ROUND($P$39+(Y$35-$P$35)*(SLOPE($E$39:$P$39,$E$35:$P$35)-0.5*STDEV('Graph Data'!$B$4:$M$4)/SQRT(COUNT('Graph Data'!$B$4:$M$4))*_xlfn.T.INV(1-(1-$C$11)/2,10)),0)</f>
        <v>557</v>
      </c>
      <c r="Z44" s="34">
        <f>ROUND($P$39+(Z$35-$P$35)*(SLOPE($E$39:$P$39,$E$35:$P$35)-0.5*STDEV('Graph Data'!$B$4:$M$4)/SQRT(COUNT('Graph Data'!$B$4:$M$4))*_xlfn.T.INV(1-(1-$C$11)/2,10)),0)</f>
        <v>552</v>
      </c>
      <c r="AA44" s="34">
        <f>ROUND($P$39+(AA$35-$P$35)*(SLOPE($E$39:$P$39,$E$35:$P$35)-0.5*STDEV('Graph Data'!$B$4:$M$4)/SQRT(COUNT('Graph Data'!$B$4:$M$4))*_xlfn.T.INV(1-(1-$C$11)/2,10)),0)</f>
        <v>548</v>
      </c>
      <c r="AB44" s="34">
        <f>ROUND($P$39+(AB$35-$P$35)*(SLOPE($E$39:$P$39,$E$35:$P$35)-0.5*STDEV('Graph Data'!$B$4:$M$4)/SQRT(COUNT('Graph Data'!$B$4:$M$4))*_xlfn.T.INV(1-(1-$C$11)/2,10)),0)</f>
        <v>543</v>
      </c>
      <c r="AC44" s="47">
        <f t="shared" si="21"/>
        <v>568</v>
      </c>
    </row>
    <row r="45" spans="1:30" hidden="1" outlineLevel="1" x14ac:dyDescent="0.15"/>
    <row r="46" spans="1:30" ht="20" hidden="1" customHeight="1" outlineLevel="1" thickBot="1" x14ac:dyDescent="0.2">
      <c r="D46" s="33" t="s">
        <v>54</v>
      </c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52" t="s">
        <v>79</v>
      </c>
    </row>
    <row r="47" spans="1:30" ht="12" hidden="1" outlineLevel="1" thickBot="1" x14ac:dyDescent="0.2">
      <c r="D47" s="5" t="s">
        <v>57</v>
      </c>
      <c r="E47" s="39">
        <f>ROUND(_xlfn.FORECAST.ETS(E$35,'Graph Data'!$B$4:$M$4,$E$35:$P$35,0),0)</f>
        <v>420</v>
      </c>
      <c r="F47" s="39">
        <f>ROUND(_xlfn.FORECAST.ETS(F$35,'Graph Data'!$B$4:$M$4,$E$35:$P$35,0),0)</f>
        <v>437</v>
      </c>
      <c r="G47" s="39">
        <f>ROUND(_xlfn.FORECAST.ETS(G$35,'Graph Data'!$B$4:$M$4,$E$35:$P$35,0),0)</f>
        <v>453</v>
      </c>
      <c r="H47" s="39">
        <f>ROUND(_xlfn.FORECAST.ETS(H$35,'Graph Data'!$B$4:$M$4,$E$35:$P$35,0),0)</f>
        <v>470</v>
      </c>
      <c r="I47" s="39">
        <f>ROUND(_xlfn.FORECAST.ETS(I$35,'Graph Data'!$B$4:$M$4,$E$35:$P$35,0),0)</f>
        <v>486</v>
      </c>
      <c r="J47" s="39">
        <f>ROUND(_xlfn.FORECAST.ETS(J$35,'Graph Data'!$B$4:$M$4,$E$35:$P$35,0),0)</f>
        <v>503</v>
      </c>
      <c r="K47" s="39">
        <f>ROUND(_xlfn.FORECAST.ETS(K$35,'Graph Data'!$B$4:$M$4,$E$35:$P$35,0),0)</f>
        <v>519</v>
      </c>
      <c r="L47" s="39">
        <f>ROUND(_xlfn.FORECAST.ETS(L$35,'Graph Data'!$B$4:$M$4,$E$35:$P$35,0),0)</f>
        <v>535</v>
      </c>
      <c r="M47" s="39">
        <f>ROUND(_xlfn.FORECAST.ETS(M$35,'Graph Data'!$B$4:$M$4,$E$35:$P$35,0),0)</f>
        <v>552</v>
      </c>
      <c r="N47" s="39">
        <f>ROUND(_xlfn.FORECAST.ETS(N$35,'Graph Data'!$B$4:$M$4,$E$35:$P$35,0),0)</f>
        <v>568</v>
      </c>
      <c r="O47" s="39">
        <f>ROUND(_xlfn.FORECAST.ETS(O$35,'Graph Data'!$B$4:$M$4,$E$35:$P$35,0),0)</f>
        <v>585</v>
      </c>
      <c r="P47" s="39">
        <f>ROUND(_xlfn.FORECAST.ETS(P$35,'Graph Data'!$B$4:$M$4,$E$35:$P$35,0),0)</f>
        <v>601</v>
      </c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47">
        <f>AVERAGE(E47:P47)</f>
        <v>510.75</v>
      </c>
    </row>
    <row r="48" spans="1:30" ht="12" hidden="1" outlineLevel="1" thickBot="1" x14ac:dyDescent="0.2">
      <c r="D48" s="5" t="s">
        <v>45</v>
      </c>
      <c r="E48" s="39">
        <f>ABS(E47-'Graph Data'!B$4)</f>
        <v>0</v>
      </c>
      <c r="F48" s="39">
        <f>ABS(F47-'Graph Data'!C$4)</f>
        <v>28</v>
      </c>
      <c r="G48" s="39">
        <f>ABS(G47-'Graph Data'!D$4)</f>
        <v>25</v>
      </c>
      <c r="H48" s="39">
        <f>ABS(H47-'Graph Data'!E$4)</f>
        <v>9</v>
      </c>
      <c r="I48" s="39">
        <f>ABS(I47-'Graph Data'!F$4)</f>
        <v>17</v>
      </c>
      <c r="J48" s="39">
        <f>ABS(J47-'Graph Data'!G$4)</f>
        <v>39</v>
      </c>
      <c r="K48" s="39">
        <f>ABS(K47-'Graph Data'!H$4)</f>
        <v>14</v>
      </c>
      <c r="L48" s="39">
        <f>ABS(L47-'Graph Data'!I$4)</f>
        <v>3</v>
      </c>
      <c r="M48" s="39">
        <f>ABS(M47-'Graph Data'!J$4)</f>
        <v>28</v>
      </c>
      <c r="N48" s="39">
        <f>ABS(N47-'Graph Data'!K$4)</f>
        <v>30</v>
      </c>
      <c r="O48" s="39">
        <f>ABS(O47-'Graph Data'!L$4)</f>
        <v>54</v>
      </c>
      <c r="P48" s="39">
        <f>ABS(P47-'Graph Data'!M$4)</f>
        <v>4</v>
      </c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47">
        <f>AVERAGE(E48:P48)</f>
        <v>20.916666666666668</v>
      </c>
    </row>
    <row r="49" spans="4:30" ht="12" hidden="1" outlineLevel="1" thickBot="1" x14ac:dyDescent="0.2">
      <c r="D49" s="5" t="s">
        <v>46</v>
      </c>
      <c r="E49" s="39">
        <f>E48/'Graph Data'!B$4</f>
        <v>0</v>
      </c>
      <c r="F49" s="39">
        <f>F48/'Graph Data'!C$4</f>
        <v>6.0215053763440864E-2</v>
      </c>
      <c r="G49" s="39">
        <f>G48/'Graph Data'!D$4</f>
        <v>5.8411214953271028E-2</v>
      </c>
      <c r="H49" s="39">
        <f>H48/'Graph Data'!E$4</f>
        <v>1.9522776572668113E-2</v>
      </c>
      <c r="I49" s="39">
        <f>I48/'Graph Data'!F$4</f>
        <v>3.3797216699801194E-2</v>
      </c>
      <c r="J49" s="39">
        <f>J48/'Graph Data'!G$4</f>
        <v>8.4051724137931036E-2</v>
      </c>
      <c r="K49" s="39">
        <f>K48/'Graph Data'!H$4</f>
        <v>2.7722772277227723E-2</v>
      </c>
      <c r="L49" s="39">
        <f>L48/'Graph Data'!I$4</f>
        <v>5.6390977443609019E-3</v>
      </c>
      <c r="M49" s="39">
        <f>M48/'Graph Data'!J$4</f>
        <v>5.3435114503816793E-2</v>
      </c>
      <c r="N49" s="39">
        <f>N48/'Graph Data'!K$4</f>
        <v>5.5762081784386616E-2</v>
      </c>
      <c r="O49" s="39">
        <f>O48/'Graph Data'!L$4</f>
        <v>8.4507042253521125E-2</v>
      </c>
      <c r="P49" s="39">
        <f>P48/'Graph Data'!M$4</f>
        <v>6.7001675041876048E-3</v>
      </c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46">
        <f>AVERAGE(E49:P49)</f>
        <v>4.081368851621775E-2</v>
      </c>
    </row>
    <row r="50" spans="4:30" ht="12" hidden="1" outlineLevel="1" thickBot="1" x14ac:dyDescent="0.2">
      <c r="D50" s="5" t="s">
        <v>55</v>
      </c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39">
        <f>$P$8</f>
        <v>597</v>
      </c>
      <c r="Q50" s="40">
        <f>ROUND(_xlfn.FORECAST.ETS(Q$35,'Graph Data'!$B$4:$M$4,$E$35:$P$35,0),0)</f>
        <v>618</v>
      </c>
      <c r="R50" s="40">
        <f>ROUND(_xlfn.FORECAST.ETS(R$35,'Graph Data'!$B$4:$M$4,$E$35:$P$35,0),0)</f>
        <v>634</v>
      </c>
      <c r="S50" s="40">
        <f>ROUND(_xlfn.FORECAST.ETS(S$35,'Graph Data'!$B$4:$M$4,$E$35:$P$35,0),0)</f>
        <v>651</v>
      </c>
      <c r="T50" s="40">
        <f>ROUND(_xlfn.FORECAST.ETS(T$35,'Graph Data'!$B$4:$M$4,$E$35:$P$35,0),0)</f>
        <v>667</v>
      </c>
      <c r="U50" s="40">
        <f>ROUND(_xlfn.FORECAST.ETS(U$35,'Graph Data'!$B$4:$M$4,$E$35:$P$35,0),0)</f>
        <v>684</v>
      </c>
      <c r="V50" s="40">
        <f>ROUND(_xlfn.FORECAST.ETS(V$35,'Graph Data'!$B$4:$M$4,$E$35:$P$35,0),0)</f>
        <v>700</v>
      </c>
      <c r="W50" s="40">
        <f>ROUND(_xlfn.FORECAST.ETS(W$35,'Graph Data'!$B$4:$M$4,$E$35:$P$35,0),0)</f>
        <v>717</v>
      </c>
      <c r="X50" s="40">
        <f>ROUND(_xlfn.FORECAST.ETS(X$35,'Graph Data'!$B$4:$M$4,$E$35:$P$35,0),0)</f>
        <v>733</v>
      </c>
      <c r="Y50" s="40">
        <f>ROUND(_xlfn.FORECAST.ETS(Y$35,'Graph Data'!$B$4:$M$4,$E$35:$P$35,0),0)</f>
        <v>750</v>
      </c>
      <c r="Z50" s="40">
        <f>ROUND(_xlfn.FORECAST.ETS(Z$35,'Graph Data'!$B$4:$M$4,$E$35:$P$35,0),0)</f>
        <v>766</v>
      </c>
      <c r="AA50" s="40">
        <f>ROUND(_xlfn.FORECAST.ETS(AA$35,'Graph Data'!$B$4:$M$4,$E$35:$P$35,0),0)</f>
        <v>783</v>
      </c>
      <c r="AB50" s="40">
        <f>ROUND(_xlfn.FORECAST.ETS(AB$35,'Graph Data'!$B$4:$M$4,$E$35:$P$35,0),0)</f>
        <v>799</v>
      </c>
      <c r="AC50" s="47">
        <f>AVERAGE(Q50:AB50)</f>
        <v>708.5</v>
      </c>
    </row>
    <row r="51" spans="4:30" ht="12" hidden="1" outlineLevel="1" thickBot="1" x14ac:dyDescent="0.2">
      <c r="D51" s="5" t="s">
        <v>48</v>
      </c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39">
        <f>$P$8</f>
        <v>597</v>
      </c>
      <c r="Q51" s="39">
        <f>ROUND(Q50+_xlfn.FORECAST.ETS.CONFINT(Q$35,'Graph Data'!$B$4:$M$4,$E$35:$P$35,$C$11),0)</f>
        <v>653</v>
      </c>
      <c r="R51" s="39">
        <f>ROUND(R50+_xlfn.FORECAST.ETS.CONFINT(R$35,'Graph Data'!$B$4:$M$4,$E$35:$P$35,$C$11),0)</f>
        <v>669</v>
      </c>
      <c r="S51" s="39">
        <f>ROUND(S50+_xlfn.FORECAST.ETS.CONFINT(S$35,'Graph Data'!$B$4:$M$4,$E$35:$P$35,$C$11),0)</f>
        <v>687</v>
      </c>
      <c r="T51" s="39">
        <f>ROUND(T50+_xlfn.FORECAST.ETS.CONFINT(T$35,'Graph Data'!$B$4:$M$4,$E$35:$P$35,$C$11),0)</f>
        <v>703</v>
      </c>
      <c r="U51" s="39">
        <f>ROUND(U50+_xlfn.FORECAST.ETS.CONFINT(U$35,'Graph Data'!$B$4:$M$4,$E$35:$P$35,$C$11),0)</f>
        <v>720</v>
      </c>
      <c r="V51" s="39">
        <f>ROUND(V50+_xlfn.FORECAST.ETS.CONFINT(V$35,'Graph Data'!$B$4:$M$4,$E$35:$P$35,$C$11),0)</f>
        <v>736</v>
      </c>
      <c r="W51" s="39">
        <f>ROUND(W50+_xlfn.FORECAST.ETS.CONFINT(W$35,'Graph Data'!$B$4:$M$4,$E$35:$P$35,$C$11),0)</f>
        <v>754</v>
      </c>
      <c r="X51" s="39">
        <f>ROUND(X50+_xlfn.FORECAST.ETS.CONFINT(X$35,'Graph Data'!$B$4:$M$4,$E$35:$P$35,$C$11),0)</f>
        <v>770</v>
      </c>
      <c r="Y51" s="39">
        <f>ROUND(Y50+_xlfn.FORECAST.ETS.CONFINT(Y$35,'Graph Data'!$B$4:$M$4,$E$35:$P$35,$C$11),0)</f>
        <v>787</v>
      </c>
      <c r="Z51" s="39">
        <f>ROUND(Z50+_xlfn.FORECAST.ETS.CONFINT(Z$35,'Graph Data'!$B$4:$M$4,$E$35:$P$35,$C$11),0)</f>
        <v>804</v>
      </c>
      <c r="AA51" s="39">
        <f>ROUND(AA50+_xlfn.FORECAST.ETS.CONFINT(AA$35,'Graph Data'!$B$4:$M$4,$E$35:$P$35,$C$11),0)</f>
        <v>821</v>
      </c>
      <c r="AB51" s="39">
        <f>ROUND(AB50+_xlfn.FORECAST.ETS.CONFINT(AB$35,'Graph Data'!$B$4:$M$4,$E$35:$P$35,$C$11),0)</f>
        <v>837</v>
      </c>
      <c r="AC51" s="47">
        <f t="shared" ref="AC51:AC52" si="22">AVERAGE(Q51:AB51)</f>
        <v>745.08333333333337</v>
      </c>
    </row>
    <row r="52" spans="4:30" ht="12" hidden="1" outlineLevel="1" thickBot="1" x14ac:dyDescent="0.2">
      <c r="D52" s="5" t="s">
        <v>49</v>
      </c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36">
        <f>$P$8</f>
        <v>597</v>
      </c>
      <c r="Q52" s="36">
        <f>ROUND(Q50-_xlfn.FORECAST.ETS.CONFINT(Q$35,'Graph Data'!$B$4:$M$4,$E$35:$P$35,$C$11),0)</f>
        <v>583</v>
      </c>
      <c r="R52" s="36">
        <f>ROUND(R50-_xlfn.FORECAST.ETS.CONFINT(R$35,'Graph Data'!$B$4:$M$4,$E$35:$P$35,$C$11),0)</f>
        <v>599</v>
      </c>
      <c r="S52" s="36">
        <f>ROUND(S50-_xlfn.FORECAST.ETS.CONFINT(S$35,'Graph Data'!$B$4:$M$4,$E$35:$P$35,$C$11),0)</f>
        <v>615</v>
      </c>
      <c r="T52" s="36">
        <f>ROUND(T50-_xlfn.FORECAST.ETS.CONFINT(T$35,'Graph Data'!$B$4:$M$4,$E$35:$P$35,$C$11),0)</f>
        <v>631</v>
      </c>
      <c r="U52" s="36">
        <f>ROUND(U50-_xlfn.FORECAST.ETS.CONFINT(U$35,'Graph Data'!$B$4:$M$4,$E$35:$P$35,$C$11),0)</f>
        <v>648</v>
      </c>
      <c r="V52" s="36">
        <f>ROUND(V50-_xlfn.FORECAST.ETS.CONFINT(V$35,'Graph Data'!$B$4:$M$4,$E$35:$P$35,$C$11),0)</f>
        <v>664</v>
      </c>
      <c r="W52" s="36">
        <f>ROUND(W50-_xlfn.FORECAST.ETS.CONFINT(W$35,'Graph Data'!$B$4:$M$4,$E$35:$P$35,$C$11),0)</f>
        <v>680</v>
      </c>
      <c r="X52" s="36">
        <f>ROUND(X50-_xlfn.FORECAST.ETS.CONFINT(X$35,'Graph Data'!$B$4:$M$4,$E$35:$P$35,$C$11),0)</f>
        <v>696</v>
      </c>
      <c r="Y52" s="36">
        <f>ROUND(Y50-_xlfn.FORECAST.ETS.CONFINT(Y$35,'Graph Data'!$B$4:$M$4,$E$35:$P$35,$C$11),0)</f>
        <v>713</v>
      </c>
      <c r="Z52" s="36">
        <f>ROUND(Z50-_xlfn.FORECAST.ETS.CONFINT(Z$35,'Graph Data'!$B$4:$M$4,$E$35:$P$35,$C$11),0)</f>
        <v>728</v>
      </c>
      <c r="AA52" s="36">
        <f>ROUND(AA50-_xlfn.FORECAST.ETS.CONFINT(AA$35,'Graph Data'!$B$4:$M$4,$E$35:$P$35,$C$11),0)</f>
        <v>745</v>
      </c>
      <c r="AB52" s="36">
        <f>ROUND(AB50-_xlfn.FORECAST.ETS.CONFINT(AB$35,'Graph Data'!$B$4:$M$4,$E$35:$P$35,$C$11),0)</f>
        <v>761</v>
      </c>
      <c r="AC52" s="47">
        <f t="shared" si="22"/>
        <v>671.91666666666663</v>
      </c>
    </row>
    <row r="53" spans="4:30" hidden="1" outlineLevel="1" x14ac:dyDescent="0.15"/>
    <row r="54" spans="4:30" ht="20" hidden="1" customHeight="1" outlineLevel="1" thickBot="1" x14ac:dyDescent="0.2">
      <c r="D54" s="33" t="s">
        <v>12</v>
      </c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52" t="s">
        <v>79</v>
      </c>
    </row>
    <row r="55" spans="4:30" ht="12" hidden="1" outlineLevel="1" thickBot="1" x14ac:dyDescent="0.2">
      <c r="D55" s="5" t="s">
        <v>56</v>
      </c>
      <c r="E55" s="37">
        <f>ROUND(_xlfn.FORECAST.ETS(E$35,'Graph Data'!$B$4:$M$4,$E$35:$P$35,_xlfn.FORECAST.ETS.SEASONALITY('Graph Data'!$B$4:$M$4,$E$35:$P$35)),0)</f>
        <v>413</v>
      </c>
      <c r="F55" s="37">
        <f>ROUND(_xlfn.FORECAST.ETS(F$35,'Graph Data'!$B$4:$M$4,$E$35:$P$35,_xlfn.FORECAST.ETS.SEASONALITY('Graph Data'!$B$4:$M$4,$E$35:$P$35)),0)</f>
        <v>460</v>
      </c>
      <c r="G55" s="37">
        <f>ROUND(_xlfn.FORECAST.ETS(G$35,'Graph Data'!$B$4:$M$4,$E$35:$P$35,_xlfn.FORECAST.ETS.SEASONALITY('Graph Data'!$B$4:$M$4,$E$35:$P$35)),0)</f>
        <v>423</v>
      </c>
      <c r="H55" s="37">
        <f>ROUND(_xlfn.FORECAST.ETS(H$35,'Graph Data'!$B$4:$M$4,$E$35:$P$35,_xlfn.FORECAST.ETS.SEASONALITY('Graph Data'!$B$4:$M$4,$E$35:$P$35)),0)</f>
        <v>465</v>
      </c>
      <c r="I55" s="37">
        <f>ROUND(_xlfn.FORECAST.ETS(I$35,'Graph Data'!$B$4:$M$4,$E$35:$P$35,_xlfn.FORECAST.ETS.SEASONALITY('Graph Data'!$B$4:$M$4,$E$35:$P$35)),0)</f>
        <v>512</v>
      </c>
      <c r="J55" s="37">
        <f>ROUND(_xlfn.FORECAST.ETS(J$35,'Graph Data'!$B$4:$M$4,$E$35:$P$35,_xlfn.FORECAST.ETS.SEASONALITY('Graph Data'!$B$4:$M$4,$E$35:$P$35)),0)</f>
        <v>474</v>
      </c>
      <c r="K55" s="37">
        <f>ROUND(_xlfn.FORECAST.ETS(K$35,'Graph Data'!$B$4:$M$4,$E$35:$P$35,_xlfn.FORECAST.ETS.SEASONALITY('Graph Data'!$B$4:$M$4,$E$35:$P$35)),0)</f>
        <v>516</v>
      </c>
      <c r="L55" s="37">
        <f>ROUND(_xlfn.FORECAST.ETS(L$35,'Graph Data'!$B$4:$M$4,$E$35:$P$35,_xlfn.FORECAST.ETS.SEASONALITY('Graph Data'!$B$4:$M$4,$E$35:$P$35)),0)</f>
        <v>563</v>
      </c>
      <c r="M55" s="37">
        <f>ROUND(_xlfn.FORECAST.ETS(M$35,'Graph Data'!$B$4:$M$4,$E$35:$P$35,_xlfn.FORECAST.ETS.SEASONALITY('Graph Data'!$B$4:$M$4,$E$35:$P$35)),0)</f>
        <v>525</v>
      </c>
      <c r="N55" s="37">
        <f>ROUND(_xlfn.FORECAST.ETS(N$35,'Graph Data'!$B$4:$M$4,$E$35:$P$35,_xlfn.FORECAST.ETS.SEASONALITY('Graph Data'!$B$4:$M$4,$E$35:$P$35)),0)</f>
        <v>568</v>
      </c>
      <c r="O55" s="37">
        <f>ROUND(_xlfn.FORECAST.ETS(O$35,'Graph Data'!$B$4:$M$4,$E$35:$P$35,_xlfn.FORECAST.ETS.SEASONALITY('Graph Data'!$B$4:$M$4,$E$35:$P$35)),0)</f>
        <v>615</v>
      </c>
      <c r="P55" s="37">
        <f>ROUND(_xlfn.FORECAST.ETS(P$35,'Graph Data'!$B$4:$M$4,$E$35:$P$35,_xlfn.FORECAST.ETS.SEASONALITY('Graph Data'!$B$4:$M$4,$E$35:$P$35)),0)</f>
        <v>577</v>
      </c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47">
        <f>AVERAGE(E55:P55)</f>
        <v>509.25</v>
      </c>
    </row>
    <row r="56" spans="4:30" ht="12" hidden="1" outlineLevel="1" thickBot="1" x14ac:dyDescent="0.2">
      <c r="D56" s="5" t="s">
        <v>45</v>
      </c>
      <c r="E56" s="37">
        <f>ABS(E55-'Graph Data'!B$4)</f>
        <v>7</v>
      </c>
      <c r="F56" s="37">
        <f>ABS(F55-'Graph Data'!C$4)</f>
        <v>5</v>
      </c>
      <c r="G56" s="37">
        <f>ABS(G55-'Graph Data'!D$4)</f>
        <v>5</v>
      </c>
      <c r="H56" s="37">
        <f>ABS(H55-'Graph Data'!E$4)</f>
        <v>4</v>
      </c>
      <c r="I56" s="37">
        <f>ABS(I55-'Graph Data'!F$4)</f>
        <v>9</v>
      </c>
      <c r="J56" s="37">
        <f>ABS(J55-'Graph Data'!G$4)</f>
        <v>10</v>
      </c>
      <c r="K56" s="37">
        <f>ABS(K55-'Graph Data'!H$4)</f>
        <v>11</v>
      </c>
      <c r="L56" s="37">
        <f>ABS(L55-'Graph Data'!I$4)</f>
        <v>31</v>
      </c>
      <c r="M56" s="37">
        <f>ABS(M55-'Graph Data'!J$4)</f>
        <v>1</v>
      </c>
      <c r="N56" s="37">
        <f>ABS(N55-'Graph Data'!K$4)</f>
        <v>30</v>
      </c>
      <c r="O56" s="37">
        <f>ABS(O55-'Graph Data'!L$4)</f>
        <v>24</v>
      </c>
      <c r="P56" s="37">
        <f>ABS(P55-'Graph Data'!M$4)</f>
        <v>20</v>
      </c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47">
        <f>AVERAGE(E56:P56)</f>
        <v>13.083333333333334</v>
      </c>
    </row>
    <row r="57" spans="4:30" ht="12" hidden="1" outlineLevel="1" thickBot="1" x14ac:dyDescent="0.2">
      <c r="D57" s="5" t="s">
        <v>46</v>
      </c>
      <c r="E57" s="37">
        <f>E56/'Graph Data'!B$4</f>
        <v>1.6666666666666666E-2</v>
      </c>
      <c r="F57" s="37">
        <f>F56/'Graph Data'!C$4</f>
        <v>1.0752688172043012E-2</v>
      </c>
      <c r="G57" s="37">
        <f>G56/'Graph Data'!D$4</f>
        <v>1.1682242990654205E-2</v>
      </c>
      <c r="H57" s="37">
        <f>H56/'Graph Data'!E$4</f>
        <v>8.6767895878524948E-3</v>
      </c>
      <c r="I57" s="37">
        <f>I56/'Graph Data'!F$4</f>
        <v>1.7892644135188866E-2</v>
      </c>
      <c r="J57" s="37">
        <f>J56/'Graph Data'!G$4</f>
        <v>2.1551724137931036E-2</v>
      </c>
      <c r="K57" s="37">
        <f>K56/'Graph Data'!H$4</f>
        <v>2.1782178217821781E-2</v>
      </c>
      <c r="L57" s="37">
        <f>L56/'Graph Data'!I$4</f>
        <v>5.827067669172932E-2</v>
      </c>
      <c r="M57" s="37">
        <f>M56/'Graph Data'!J$4</f>
        <v>1.9083969465648854E-3</v>
      </c>
      <c r="N57" s="37">
        <f>N56/'Graph Data'!K$4</f>
        <v>5.5762081784386616E-2</v>
      </c>
      <c r="O57" s="37">
        <f>O56/'Graph Data'!L$4</f>
        <v>3.7558685446009391E-2</v>
      </c>
      <c r="P57" s="37">
        <f>P56/'Graph Data'!M$4</f>
        <v>3.350083752093802E-2</v>
      </c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46">
        <f>AVERAGE(E57:P57)</f>
        <v>2.4667134358148855E-2</v>
      </c>
    </row>
    <row r="58" spans="4:30" ht="12" hidden="1" outlineLevel="1" thickBot="1" x14ac:dyDescent="0.2">
      <c r="D58" s="5" t="s">
        <v>58</v>
      </c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37">
        <f>P8</f>
        <v>597</v>
      </c>
      <c r="Q58" s="38">
        <f>ROUND(_xlfn.FORECAST.ETS(Q$35,'Graph Data'!$B$4:$M$4,$E$35:$P$35,_xlfn.FORECAST.ETS.SEASONALITY('Graph Data'!$B$4:$M$4,$E$35:$P$35)),0)</f>
        <v>619</v>
      </c>
      <c r="R58" s="38">
        <f>ROUND(_xlfn.FORECAST.ETS(R$35,'Graph Data'!$B$4:$M$4,$E$35:$P$35,_xlfn.FORECAST.ETS.SEASONALITY('Graph Data'!$B$4:$M$4,$E$35:$P$35)),0)</f>
        <v>666</v>
      </c>
      <c r="S58" s="38">
        <f>ROUND(_xlfn.FORECAST.ETS(S$35,'Graph Data'!$B$4:$M$4,$E$35:$P$35,_xlfn.FORECAST.ETS.SEASONALITY('Graph Data'!$B$4:$M$4,$E$35:$P$35)),0)</f>
        <v>628</v>
      </c>
      <c r="T58" s="38">
        <f>ROUND(_xlfn.FORECAST.ETS(T$35,'Graph Data'!$B$4:$M$4,$E$35:$P$35,_xlfn.FORECAST.ETS.SEASONALITY('Graph Data'!$B$4:$M$4,$E$35:$P$35)),0)</f>
        <v>671</v>
      </c>
      <c r="U58" s="38">
        <f>ROUND(_xlfn.FORECAST.ETS(U$35,'Graph Data'!$B$4:$M$4,$E$35:$P$35,_xlfn.FORECAST.ETS.SEASONALITY('Graph Data'!$B$4:$M$4,$E$35:$P$35)),0)</f>
        <v>718</v>
      </c>
      <c r="V58" s="38">
        <f>ROUND(_xlfn.FORECAST.ETS(V$35,'Graph Data'!$B$4:$M$4,$E$35:$P$35,_xlfn.FORECAST.ETS.SEASONALITY('Graph Data'!$B$4:$M$4,$E$35:$P$35)),0)</f>
        <v>680</v>
      </c>
      <c r="W58" s="38">
        <f>ROUND(_xlfn.FORECAST.ETS(W$35,'Graph Data'!$B$4:$M$4,$E$35:$P$35,_xlfn.FORECAST.ETS.SEASONALITY('Graph Data'!$B$4:$M$4,$E$35:$P$35)),0)</f>
        <v>722</v>
      </c>
      <c r="X58" s="38">
        <f>ROUND(_xlfn.FORECAST.ETS(X$35,'Graph Data'!$B$4:$M$4,$E$35:$P$35,_xlfn.FORECAST.ETS.SEASONALITY('Graph Data'!$B$4:$M$4,$E$35:$P$35)),0)</f>
        <v>769</v>
      </c>
      <c r="Y58" s="38">
        <f>ROUND(_xlfn.FORECAST.ETS(Y$35,'Graph Data'!$B$4:$M$4,$E$35:$P$35,_xlfn.FORECAST.ETS.SEASONALITY('Graph Data'!$B$4:$M$4,$E$35:$P$35)),0)</f>
        <v>731</v>
      </c>
      <c r="Z58" s="38">
        <f>ROUND(_xlfn.FORECAST.ETS(Z$35,'Graph Data'!$B$4:$M$4,$E$35:$P$35,_xlfn.FORECAST.ETS.SEASONALITY('Graph Data'!$B$4:$M$4,$E$35:$P$35)),0)</f>
        <v>774</v>
      </c>
      <c r="AA58" s="38">
        <f>ROUND(_xlfn.FORECAST.ETS(AA$35,'Graph Data'!$B$4:$M$4,$E$35:$P$35,_xlfn.FORECAST.ETS.SEASONALITY('Graph Data'!$B$4:$M$4,$E$35:$P$35)),0)</f>
        <v>821</v>
      </c>
      <c r="AB58" s="38">
        <f>ROUND(_xlfn.FORECAST.ETS(AB$35,'Graph Data'!$B$4:$M$4,$E$35:$P$35,_xlfn.FORECAST.ETS.SEASONALITY('Graph Data'!$B$4:$M$4,$E$35:$P$35)),0)</f>
        <v>783</v>
      </c>
      <c r="AC58" s="47">
        <f>AVERAGE(Q58:AB58)</f>
        <v>715.16666666666663</v>
      </c>
    </row>
    <row r="59" spans="4:30" ht="12" hidden="1" outlineLevel="1" thickBot="1" x14ac:dyDescent="0.2">
      <c r="D59" s="5" t="s">
        <v>48</v>
      </c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37">
        <f>$P$8</f>
        <v>597</v>
      </c>
      <c r="Q59" s="37">
        <f>ROUND(Q$58+_xlfn.FORECAST.ETS.CONFINT(Q$35,'Graph Data'!$B$4:$M$4,$E$35:$P$35,$C$11,_xlfn.FORECAST.ETS.SEASONALITY('Graph Data'!$B$4:$M$4,$E$35:$P$35)),0)</f>
        <v>654</v>
      </c>
      <c r="R59" s="37">
        <f>ROUND(R$58+_xlfn.FORECAST.ETS.CONFINT(R$35,'Graph Data'!$B$4:$M$4,$E$35:$P$35,$C$11,_xlfn.FORECAST.ETS.SEASONALITY('Graph Data'!$B$4:$M$4,$E$35:$P$35)),0)</f>
        <v>701</v>
      </c>
      <c r="S59" s="37">
        <f>ROUND(S$58+_xlfn.FORECAST.ETS.CONFINT(S$35,'Graph Data'!$B$4:$M$4,$E$35:$P$35,$C$11,_xlfn.FORECAST.ETS.SEASONALITY('Graph Data'!$B$4:$M$4,$E$35:$P$35)),0)</f>
        <v>664</v>
      </c>
      <c r="T59" s="37">
        <f>ROUND(T$58+_xlfn.FORECAST.ETS.CONFINT(T$35,'Graph Data'!$B$4:$M$4,$E$35:$P$35,$C$11,_xlfn.FORECAST.ETS.SEASONALITY('Graph Data'!$B$4:$M$4,$E$35:$P$35)),0)</f>
        <v>707</v>
      </c>
      <c r="U59" s="37">
        <f>ROUND(U$58+_xlfn.FORECAST.ETS.CONFINT(U$35,'Graph Data'!$B$4:$M$4,$E$35:$P$35,$C$11,_xlfn.FORECAST.ETS.SEASONALITY('Graph Data'!$B$4:$M$4,$E$35:$P$35)),0)</f>
        <v>754</v>
      </c>
      <c r="V59" s="37">
        <f>ROUND(V$58+_xlfn.FORECAST.ETS.CONFINT(V$35,'Graph Data'!$B$4:$M$4,$E$35:$P$35,$C$11,_xlfn.FORECAST.ETS.SEASONALITY('Graph Data'!$B$4:$M$4,$E$35:$P$35)),0)</f>
        <v>716</v>
      </c>
      <c r="W59" s="37">
        <f>ROUND(W$58+_xlfn.FORECAST.ETS.CONFINT(W$35,'Graph Data'!$B$4:$M$4,$E$35:$P$35,$C$11,_xlfn.FORECAST.ETS.SEASONALITY('Graph Data'!$B$4:$M$4,$E$35:$P$35)),0)</f>
        <v>759</v>
      </c>
      <c r="X59" s="37">
        <f>ROUND(X$58+_xlfn.FORECAST.ETS.CONFINT(X$35,'Graph Data'!$B$4:$M$4,$E$35:$P$35,$C$11,_xlfn.FORECAST.ETS.SEASONALITY('Graph Data'!$B$4:$M$4,$E$35:$P$35)),0)</f>
        <v>806</v>
      </c>
      <c r="Y59" s="37">
        <f>ROUND(Y$58+_xlfn.FORECAST.ETS.CONFINT(Y$35,'Graph Data'!$B$4:$M$4,$E$35:$P$35,$C$11,_xlfn.FORECAST.ETS.SEASONALITY('Graph Data'!$B$4:$M$4,$E$35:$P$35)),0)</f>
        <v>768</v>
      </c>
      <c r="Z59" s="37">
        <f>ROUND(Z$58+_xlfn.FORECAST.ETS.CONFINT(Z$35,'Graph Data'!$B$4:$M$4,$E$35:$P$35,$C$11,_xlfn.FORECAST.ETS.SEASONALITY('Graph Data'!$B$4:$M$4,$E$35:$P$35)),0)</f>
        <v>812</v>
      </c>
      <c r="AA59" s="37">
        <f>ROUND(AA$58+_xlfn.FORECAST.ETS.CONFINT(AA$35,'Graph Data'!$B$4:$M$4,$E$35:$P$35,$C$11,_xlfn.FORECAST.ETS.SEASONALITY('Graph Data'!$B$4:$M$4,$E$35:$P$35)),0)</f>
        <v>859</v>
      </c>
      <c r="AB59" s="37">
        <f>ROUND(AB$58+_xlfn.FORECAST.ETS.CONFINT(AB$35,'Graph Data'!$B$4:$M$4,$E$35:$P$35,$C$11,_xlfn.FORECAST.ETS.SEASONALITY('Graph Data'!$B$4:$M$4,$E$35:$P$35)),0)</f>
        <v>821</v>
      </c>
      <c r="AC59" s="47">
        <f t="shared" ref="AC59:AC60" si="23">AVERAGE(Q59:AB59)</f>
        <v>751.75</v>
      </c>
    </row>
    <row r="60" spans="4:30" ht="12" hidden="1" outlineLevel="1" thickBot="1" x14ac:dyDescent="0.2">
      <c r="D60" s="5" t="s">
        <v>49</v>
      </c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37">
        <f>$P$8</f>
        <v>597</v>
      </c>
      <c r="Q60" s="37">
        <f>ROUND(Q$58-_xlfn.FORECAST.ETS.CONFINT(Q$35,'Graph Data'!$B$4:$M$4,$E$35:$P$35,$C$11,_xlfn.FORECAST.ETS.SEASONALITY('Graph Data'!$B$4:$M$4,$E$35:$P$35)),0)</f>
        <v>584</v>
      </c>
      <c r="R60" s="37">
        <f>ROUND(R$58-_xlfn.FORECAST.ETS.CONFINT(R$35,'Graph Data'!$B$4:$M$4,$E$35:$P$35,$C$11,_xlfn.FORECAST.ETS.SEASONALITY('Graph Data'!$B$4:$M$4,$E$35:$P$35)),0)</f>
        <v>631</v>
      </c>
      <c r="S60" s="37">
        <f>ROUND(S$58-_xlfn.FORECAST.ETS.CONFINT(S$35,'Graph Data'!$B$4:$M$4,$E$35:$P$35,$C$11,_xlfn.FORECAST.ETS.SEASONALITY('Graph Data'!$B$4:$M$4,$E$35:$P$35)),0)</f>
        <v>592</v>
      </c>
      <c r="T60" s="37">
        <f>ROUND(T$58-_xlfn.FORECAST.ETS.CONFINT(T$35,'Graph Data'!$B$4:$M$4,$E$35:$P$35,$C$11,_xlfn.FORECAST.ETS.SEASONALITY('Graph Data'!$B$4:$M$4,$E$35:$P$35)),0)</f>
        <v>635</v>
      </c>
      <c r="U60" s="37">
        <f>ROUND(U$58-_xlfn.FORECAST.ETS.CONFINT(U$35,'Graph Data'!$B$4:$M$4,$E$35:$P$35,$C$11,_xlfn.FORECAST.ETS.SEASONALITY('Graph Data'!$B$4:$M$4,$E$35:$P$35)),0)</f>
        <v>682</v>
      </c>
      <c r="V60" s="37">
        <f>ROUND(V$58-_xlfn.FORECAST.ETS.CONFINT(V$35,'Graph Data'!$B$4:$M$4,$E$35:$P$35,$C$11,_xlfn.FORECAST.ETS.SEASONALITY('Graph Data'!$B$4:$M$4,$E$35:$P$35)),0)</f>
        <v>644</v>
      </c>
      <c r="W60" s="37">
        <f>ROUND(W$58-_xlfn.FORECAST.ETS.CONFINT(W$35,'Graph Data'!$B$4:$M$4,$E$35:$P$35,$C$11,_xlfn.FORECAST.ETS.SEASONALITY('Graph Data'!$B$4:$M$4,$E$35:$P$35)),0)</f>
        <v>685</v>
      </c>
      <c r="X60" s="37">
        <f>ROUND(X$58-_xlfn.FORECAST.ETS.CONFINT(X$35,'Graph Data'!$B$4:$M$4,$E$35:$P$35,$C$11,_xlfn.FORECAST.ETS.SEASONALITY('Graph Data'!$B$4:$M$4,$E$35:$P$35)),0)</f>
        <v>732</v>
      </c>
      <c r="Y60" s="37">
        <f>ROUND(Y$58-_xlfn.FORECAST.ETS.CONFINT(Y$35,'Graph Data'!$B$4:$M$4,$E$35:$P$35,$C$11,_xlfn.FORECAST.ETS.SEASONALITY('Graph Data'!$B$4:$M$4,$E$35:$P$35)),0)</f>
        <v>694</v>
      </c>
      <c r="Z60" s="37">
        <f>ROUND(Z$58-_xlfn.FORECAST.ETS.CONFINT(Z$35,'Graph Data'!$B$4:$M$4,$E$35:$P$35,$C$11,_xlfn.FORECAST.ETS.SEASONALITY('Graph Data'!$B$4:$M$4,$E$35:$P$35)),0)</f>
        <v>736</v>
      </c>
      <c r="AA60" s="37">
        <f>ROUND(AA$58-_xlfn.FORECAST.ETS.CONFINT(AA$35,'Graph Data'!$B$4:$M$4,$E$35:$P$35,$C$11,_xlfn.FORECAST.ETS.SEASONALITY('Graph Data'!$B$4:$M$4,$E$35:$P$35)),0)</f>
        <v>783</v>
      </c>
      <c r="AB60" s="37">
        <f>ROUND(AB$58-_xlfn.FORECAST.ETS.CONFINT(AB$35,'Graph Data'!$B$4:$M$4,$E$35:$P$35,$C$11,_xlfn.FORECAST.ETS.SEASONALITY('Graph Data'!$B$4:$M$4,$E$35:$P$35)),0)</f>
        <v>745</v>
      </c>
      <c r="AC60" s="47">
        <f t="shared" si="23"/>
        <v>678.58333333333337</v>
      </c>
    </row>
    <row r="61" spans="4:30" hidden="1" outlineLevel="1" x14ac:dyDescent="0.15">
      <c r="G61" s="27"/>
    </row>
    <row r="62" spans="4:30" ht="15" customHeight="1" collapsed="1" thickBot="1" x14ac:dyDescent="0.2">
      <c r="D62" s="43" t="s">
        <v>61</v>
      </c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</row>
    <row r="66" spans="5:16" x14ac:dyDescent="0.15"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</row>
    <row r="67" spans="5:16" x14ac:dyDescent="0.15">
      <c r="G67" s="27"/>
    </row>
  </sheetData>
  <mergeCells count="2">
    <mergeCell ref="E2:P2"/>
    <mergeCell ref="R2:AC2"/>
  </mergeCells>
  <conditionalFormatting sqref="C10">
    <cfRule type="cellIs" dxfId="4" priority="4" operator="equal">
      <formula>2</formula>
    </cfRule>
    <cfRule type="cellIs" dxfId="3" priority="5" operator="equal">
      <formula>3</formula>
    </cfRule>
    <cfRule type="cellIs" dxfId="2" priority="6" operator="equal">
      <formula>1</formula>
    </cfRule>
  </conditionalFormatting>
  <conditionalFormatting sqref="E11:P11">
    <cfRule type="cellIs" dxfId="1" priority="3" operator="lessThan">
      <formula>0</formula>
    </cfRule>
  </conditionalFormatting>
  <conditionalFormatting sqref="R11:AC11">
    <cfRule type="cellIs" dxfId="0" priority="1" operator="lessThan">
      <formula>0</formula>
    </cfRule>
  </conditionalFormatting>
  <dataValidations count="3">
    <dataValidation type="list" allowBlank="1" showInputMessage="1" showErrorMessage="1" sqref="B2" xr:uid="{878D40F0-C7BA-45BB-B3A7-F4A1D046E437}">
      <formula1>"2021,2022,2023,2024"</formula1>
    </dataValidation>
    <dataValidation type="list" allowBlank="1" showInputMessage="1" showErrorMessage="1" sqref="C8" xr:uid="{267C9375-0FB8-4AE7-BBD3-4156DF10EEA7}">
      <formula1>"Linear, Exponential Smoothing, Seasonal"</formula1>
    </dataValidation>
    <dataValidation type="list" allowBlank="1" showInputMessage="1" showErrorMessage="1" sqref="C13" xr:uid="{FECE7873-4488-4F0F-BD39-5F82231F5CD7}">
      <formula1>"1,2,3"</formula1>
    </dataValidation>
  </dataValidations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97999A66-6E77-48E7-AD38-E10EF5EFD395}">
          <x14:formula1>
            <xm:f>Instructions!$B$33:$B$38</xm:f>
          </x14:formula1>
          <xm:sqref>B3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3C3D6C-68F2-4FD8-986B-92409211DDD9}">
  <dimension ref="A1:Z12"/>
  <sheetViews>
    <sheetView workbookViewId="0">
      <selection activeCell="A13" sqref="A13"/>
    </sheetView>
  </sheetViews>
  <sheetFormatPr baseColWidth="10" defaultColWidth="9" defaultRowHeight="15" customHeight="1" x14ac:dyDescent="0.15"/>
  <cols>
    <col min="1" max="1" width="25.796875" customWidth="1"/>
  </cols>
  <sheetData>
    <row r="1" spans="1:26" ht="20" customHeight="1" thickBot="1" x14ac:dyDescent="0.2">
      <c r="A1" s="30" t="s">
        <v>60</v>
      </c>
      <c r="B1" s="30">
        <v>1</v>
      </c>
      <c r="C1" s="30">
        <v>2</v>
      </c>
      <c r="D1" s="30">
        <v>3</v>
      </c>
      <c r="E1" s="30">
        <v>4</v>
      </c>
      <c r="F1" s="30">
        <v>5</v>
      </c>
      <c r="G1" s="30">
        <v>6</v>
      </c>
      <c r="H1" s="30">
        <v>7</v>
      </c>
      <c r="I1" s="30">
        <v>8</v>
      </c>
      <c r="J1" s="30">
        <v>9</v>
      </c>
      <c r="K1" s="30">
        <v>10</v>
      </c>
      <c r="L1" s="30">
        <v>11</v>
      </c>
      <c r="M1" s="30">
        <v>12</v>
      </c>
      <c r="N1" s="30">
        <v>13</v>
      </c>
      <c r="O1" s="30">
        <v>14</v>
      </c>
      <c r="P1" s="30">
        <v>15</v>
      </c>
      <c r="Q1" s="30">
        <v>16</v>
      </c>
      <c r="R1" s="30">
        <v>17</v>
      </c>
      <c r="S1" s="30">
        <v>18</v>
      </c>
      <c r="T1" s="30">
        <v>19</v>
      </c>
      <c r="U1" s="30">
        <v>20</v>
      </c>
      <c r="V1" s="30">
        <v>21</v>
      </c>
      <c r="W1" s="30">
        <v>22</v>
      </c>
      <c r="X1" s="30">
        <v>23</v>
      </c>
      <c r="Y1" s="30">
        <v>24</v>
      </c>
      <c r="Z1" s="24"/>
    </row>
    <row r="2" spans="1:26" ht="20" customHeight="1" thickBot="1" x14ac:dyDescent="0.2">
      <c r="A2" s="12" t="s">
        <v>59</v>
      </c>
      <c r="B2" s="42">
        <f>DATE('Predictive Forecasting'!$B$2,B1,1)</f>
        <v>44562</v>
      </c>
      <c r="C2" s="42">
        <f>DATE('Predictive Forecasting'!$B$2,C1,1)</f>
        <v>44593</v>
      </c>
      <c r="D2" s="42">
        <f>DATE('Predictive Forecasting'!$B$2,D1,1)</f>
        <v>44621</v>
      </c>
      <c r="E2" s="42">
        <f>DATE('Predictive Forecasting'!$B$2,E1,1)</f>
        <v>44652</v>
      </c>
      <c r="F2" s="42">
        <f>DATE('Predictive Forecasting'!$B$2,F1,1)</f>
        <v>44682</v>
      </c>
      <c r="G2" s="42">
        <f>DATE('Predictive Forecasting'!$B$2,G1,1)</f>
        <v>44713</v>
      </c>
      <c r="H2" s="42">
        <f>DATE('Predictive Forecasting'!$B$2,H1,1)</f>
        <v>44743</v>
      </c>
      <c r="I2" s="42">
        <f>DATE('Predictive Forecasting'!$B$2,I1,1)</f>
        <v>44774</v>
      </c>
      <c r="J2" s="42">
        <f>DATE('Predictive Forecasting'!$B$2,J1,1)</f>
        <v>44805</v>
      </c>
      <c r="K2" s="42">
        <f>DATE('Predictive Forecasting'!$B$2,K1,1)</f>
        <v>44835</v>
      </c>
      <c r="L2" s="42">
        <f>DATE('Predictive Forecasting'!$B$2,L1,1)</f>
        <v>44866</v>
      </c>
      <c r="M2" s="42">
        <f>DATE('Predictive Forecasting'!$B$2,M1,1)</f>
        <v>44896</v>
      </c>
      <c r="N2" s="42">
        <f>DATE('Predictive Forecasting'!$B$2,N1,1)</f>
        <v>44927</v>
      </c>
      <c r="O2" s="42">
        <f>DATE('Predictive Forecasting'!$B$2,O1,1)</f>
        <v>44958</v>
      </c>
      <c r="P2" s="42">
        <f>DATE('Predictive Forecasting'!$B$2,P1,1)</f>
        <v>44986</v>
      </c>
      <c r="Q2" s="42">
        <f>DATE('Predictive Forecasting'!$B$2,Q1,1)</f>
        <v>45017</v>
      </c>
      <c r="R2" s="42">
        <f>DATE('Predictive Forecasting'!$B$2,R1,1)</f>
        <v>45047</v>
      </c>
      <c r="S2" s="42">
        <f>DATE('Predictive Forecasting'!$B$2,S1,1)</f>
        <v>45078</v>
      </c>
      <c r="T2" s="42">
        <f>DATE('Predictive Forecasting'!$B$2,T1,1)</f>
        <v>45108</v>
      </c>
      <c r="U2" s="42">
        <f>DATE('Predictive Forecasting'!$B$2,U1,1)</f>
        <v>45139</v>
      </c>
      <c r="V2" s="42">
        <f>DATE('Predictive Forecasting'!$B$2,V1,1)</f>
        <v>45170</v>
      </c>
      <c r="W2" s="42">
        <f>DATE('Predictive Forecasting'!$B$2,W1,1)</f>
        <v>45200</v>
      </c>
      <c r="X2" s="42">
        <f>DATE('Predictive Forecasting'!$B$2,X1,1)</f>
        <v>45231</v>
      </c>
      <c r="Y2" s="42">
        <f>DATE('Predictive Forecasting'!$B$2,Y1,1)</f>
        <v>45261</v>
      </c>
    </row>
    <row r="3" spans="1:26" ht="20" customHeight="1" thickBot="1" x14ac:dyDescent="0.2">
      <c r="A3" s="33" t="s">
        <v>81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</row>
    <row r="4" spans="1:26" ht="15" customHeight="1" thickBot="1" x14ac:dyDescent="0.2">
      <c r="A4" s="5" t="s">
        <v>51</v>
      </c>
      <c r="B4" s="15">
        <f>'Predictive Forecasting'!E8</f>
        <v>420</v>
      </c>
      <c r="C4" s="15">
        <f>'Predictive Forecasting'!F8</f>
        <v>465</v>
      </c>
      <c r="D4" s="15">
        <f>'Predictive Forecasting'!G8</f>
        <v>428</v>
      </c>
      <c r="E4" s="15">
        <f>'Predictive Forecasting'!H8</f>
        <v>461</v>
      </c>
      <c r="F4" s="15">
        <f>'Predictive Forecasting'!I8</f>
        <v>503</v>
      </c>
      <c r="G4" s="15">
        <f>'Predictive Forecasting'!J8</f>
        <v>464</v>
      </c>
      <c r="H4" s="15">
        <f>'Predictive Forecasting'!K8</f>
        <v>505</v>
      </c>
      <c r="I4" s="15">
        <f>'Predictive Forecasting'!L8</f>
        <v>532</v>
      </c>
      <c r="J4" s="15">
        <f>'Predictive Forecasting'!M8</f>
        <v>524</v>
      </c>
      <c r="K4" s="15">
        <f>'Predictive Forecasting'!N8</f>
        <v>538</v>
      </c>
      <c r="L4" s="15">
        <f>'Predictive Forecasting'!O8</f>
        <v>639</v>
      </c>
      <c r="M4" s="15">
        <f>'Predictive Forecasting'!P8</f>
        <v>597</v>
      </c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</row>
    <row r="5" spans="1:26" ht="15" customHeight="1" thickBot="1" x14ac:dyDescent="0.2">
      <c r="A5" s="5" t="s">
        <v>52</v>
      </c>
      <c r="B5" s="15">
        <f>CHOOSE(IF('Predictive Forecasting'!$C$8="Linear",1,IF('Predictive Forecasting'!$C$8="Exponential Smoothing",2,IF('Predictive Forecasting'!$C$8="Seasonal",3,0))),'Predictive Forecasting'!E$39,'Predictive Forecasting'!E$47,'Predictive Forecasting'!E$55)</f>
        <v>413</v>
      </c>
      <c r="C5" s="15">
        <f>CHOOSE(IF('Predictive Forecasting'!$C$8="Linear",1,IF('Predictive Forecasting'!$C$8="Exponential Smoothing",2,IF('Predictive Forecasting'!$C$8="Seasonal",3,0))),'Predictive Forecasting'!F$39,'Predictive Forecasting'!F$47,'Predictive Forecasting'!F$55)</f>
        <v>460</v>
      </c>
      <c r="D5" s="15">
        <f>CHOOSE(IF('Predictive Forecasting'!$C$8="Linear",1,IF('Predictive Forecasting'!$C$8="Exponential Smoothing",2,IF('Predictive Forecasting'!$C$8="Seasonal",3,0))),'Predictive Forecasting'!G$39,'Predictive Forecasting'!G$47,'Predictive Forecasting'!G$55)</f>
        <v>423</v>
      </c>
      <c r="E5" s="15">
        <f>CHOOSE(IF('Predictive Forecasting'!$C$8="Linear",1,IF('Predictive Forecasting'!$C$8="Exponential Smoothing",2,IF('Predictive Forecasting'!$C$8="Seasonal",3,0))),'Predictive Forecasting'!H$39,'Predictive Forecasting'!H$47,'Predictive Forecasting'!H$55)</f>
        <v>465</v>
      </c>
      <c r="F5" s="15">
        <f>CHOOSE(IF('Predictive Forecasting'!$C$8="Linear",1,IF('Predictive Forecasting'!$C$8="Exponential Smoothing",2,IF('Predictive Forecasting'!$C$8="Seasonal",3,0))),'Predictive Forecasting'!I$39,'Predictive Forecasting'!I$47,'Predictive Forecasting'!I$55)</f>
        <v>512</v>
      </c>
      <c r="G5" s="15">
        <f>CHOOSE(IF('Predictive Forecasting'!$C$8="Linear",1,IF('Predictive Forecasting'!$C$8="Exponential Smoothing",2,IF('Predictive Forecasting'!$C$8="Seasonal",3,0))),'Predictive Forecasting'!J$39,'Predictive Forecasting'!J$47,'Predictive Forecasting'!J$55)</f>
        <v>474</v>
      </c>
      <c r="H5" s="15">
        <f>CHOOSE(IF('Predictive Forecasting'!$C$8="Linear",1,IF('Predictive Forecasting'!$C$8="Exponential Smoothing",2,IF('Predictive Forecasting'!$C$8="Seasonal",3,0))),'Predictive Forecasting'!K$39,'Predictive Forecasting'!K$47,'Predictive Forecasting'!K$55)</f>
        <v>516</v>
      </c>
      <c r="I5" s="15">
        <f>CHOOSE(IF('Predictive Forecasting'!$C$8="Linear",1,IF('Predictive Forecasting'!$C$8="Exponential Smoothing",2,IF('Predictive Forecasting'!$C$8="Seasonal",3,0))),'Predictive Forecasting'!L$39,'Predictive Forecasting'!L$47,'Predictive Forecasting'!L$55)</f>
        <v>563</v>
      </c>
      <c r="J5" s="15">
        <f>CHOOSE(IF('Predictive Forecasting'!$C$8="Linear",1,IF('Predictive Forecasting'!$C$8="Exponential Smoothing",2,IF('Predictive Forecasting'!$C$8="Seasonal",3,0))),'Predictive Forecasting'!M$39,'Predictive Forecasting'!M$47,'Predictive Forecasting'!M$55)</f>
        <v>525</v>
      </c>
      <c r="K5" s="15">
        <f>CHOOSE(IF('Predictive Forecasting'!$C$8="Linear",1,IF('Predictive Forecasting'!$C$8="Exponential Smoothing",2,IF('Predictive Forecasting'!$C$8="Seasonal",3,0))),'Predictive Forecasting'!N$39,'Predictive Forecasting'!N$47,'Predictive Forecasting'!N$55)</f>
        <v>568</v>
      </c>
      <c r="L5" s="15">
        <f>CHOOSE(IF('Predictive Forecasting'!$C$8="Linear",1,IF('Predictive Forecasting'!$C$8="Exponential Smoothing",2,IF('Predictive Forecasting'!$C$8="Seasonal",3,0))),'Predictive Forecasting'!O$39,'Predictive Forecasting'!O$47,'Predictive Forecasting'!O$55)</f>
        <v>615</v>
      </c>
      <c r="M5" s="32">
        <f>CHOOSE(IF('Predictive Forecasting'!$C$8="Linear",1,IF('Predictive Forecasting'!$C$8="Exponential Smoothing",2,IF('Predictive Forecasting'!$C$8="Seasonal",3,0))),'Predictive Forecasting'!P$42,'Predictive Forecasting'!P$50,'Predictive Forecasting'!P$58)</f>
        <v>597</v>
      </c>
      <c r="N5" s="32">
        <f>CHOOSE(IF('Predictive Forecasting'!$C$8="Linear",1,IF('Predictive Forecasting'!$C$8="Exponential Smoothing",2,IF('Predictive Forecasting'!$C$8="Seasonal",3,0))),'Predictive Forecasting'!Q$42,'Predictive Forecasting'!Q$50,'Predictive Forecasting'!Q$58)</f>
        <v>619</v>
      </c>
      <c r="O5" s="32">
        <f>CHOOSE(IF('Predictive Forecasting'!$C$8="Linear",1,IF('Predictive Forecasting'!$C$8="Exponential Smoothing",2,IF('Predictive Forecasting'!$C$8="Seasonal",3,0))),'Predictive Forecasting'!R$42,'Predictive Forecasting'!R$50,'Predictive Forecasting'!R$58)</f>
        <v>666</v>
      </c>
      <c r="P5" s="32">
        <f>CHOOSE(IF('Predictive Forecasting'!$C$8="Linear",1,IF('Predictive Forecasting'!$C$8="Exponential Smoothing",2,IF('Predictive Forecasting'!$C$8="Seasonal",3,0))),'Predictive Forecasting'!S$42,'Predictive Forecasting'!S$50,'Predictive Forecasting'!S$58)</f>
        <v>628</v>
      </c>
      <c r="Q5" s="32">
        <f>CHOOSE(IF('Predictive Forecasting'!$C$8="Linear",1,IF('Predictive Forecasting'!$C$8="Exponential Smoothing",2,IF('Predictive Forecasting'!$C$8="Seasonal",3,0))),'Predictive Forecasting'!T$42,'Predictive Forecasting'!T$50,'Predictive Forecasting'!T$58)</f>
        <v>671</v>
      </c>
      <c r="R5" s="32">
        <f>CHOOSE(IF('Predictive Forecasting'!$C$8="Linear",1,IF('Predictive Forecasting'!$C$8="Exponential Smoothing",2,IF('Predictive Forecasting'!$C$8="Seasonal",3,0))),'Predictive Forecasting'!U$42,'Predictive Forecasting'!U$50,'Predictive Forecasting'!U$58)</f>
        <v>718</v>
      </c>
      <c r="S5" s="32">
        <f>CHOOSE(IF('Predictive Forecasting'!$C$8="Linear",1,IF('Predictive Forecasting'!$C$8="Exponential Smoothing",2,IF('Predictive Forecasting'!$C$8="Seasonal",3,0))),'Predictive Forecasting'!V$42,'Predictive Forecasting'!V$50,'Predictive Forecasting'!V$58)</f>
        <v>680</v>
      </c>
      <c r="T5" s="32">
        <f>CHOOSE(IF('Predictive Forecasting'!$C$8="Linear",1,IF('Predictive Forecasting'!$C$8="Exponential Smoothing",2,IF('Predictive Forecasting'!$C$8="Seasonal",3,0))),'Predictive Forecasting'!W$42,'Predictive Forecasting'!W$50,'Predictive Forecasting'!W$58)</f>
        <v>722</v>
      </c>
      <c r="U5" s="32">
        <f>CHOOSE(IF('Predictive Forecasting'!$C$8="Linear",1,IF('Predictive Forecasting'!$C$8="Exponential Smoothing",2,IF('Predictive Forecasting'!$C$8="Seasonal",3,0))),'Predictive Forecasting'!X$42,'Predictive Forecasting'!X$50,'Predictive Forecasting'!X$58)</f>
        <v>769</v>
      </c>
      <c r="V5" s="32">
        <f>CHOOSE(IF('Predictive Forecasting'!$C$8="Linear",1,IF('Predictive Forecasting'!$C$8="Exponential Smoothing",2,IF('Predictive Forecasting'!$C$8="Seasonal",3,0))),'Predictive Forecasting'!Y$42,'Predictive Forecasting'!Y$50,'Predictive Forecasting'!Y$58)</f>
        <v>731</v>
      </c>
      <c r="W5" s="32">
        <f>CHOOSE(IF('Predictive Forecasting'!$C$8="Linear",1,IF('Predictive Forecasting'!$C$8="Exponential Smoothing",2,IF('Predictive Forecasting'!$C$8="Seasonal",3,0))),'Predictive Forecasting'!Z$42,'Predictive Forecasting'!Z$50,'Predictive Forecasting'!Z$58)</f>
        <v>774</v>
      </c>
      <c r="X5" s="32">
        <f>CHOOSE(IF('Predictive Forecasting'!$C$8="Linear",1,IF('Predictive Forecasting'!$C$8="Exponential Smoothing",2,IF('Predictive Forecasting'!$C$8="Seasonal",3,0))),'Predictive Forecasting'!AA$42,'Predictive Forecasting'!AA$50,'Predictive Forecasting'!AA$58)</f>
        <v>821</v>
      </c>
      <c r="Y5" s="32">
        <f>CHOOSE(IF('Predictive Forecasting'!$C$8="Linear",1,IF('Predictive Forecasting'!$C$8="Exponential Smoothing",2,IF('Predictive Forecasting'!$C$8="Seasonal",3,0))),'Predictive Forecasting'!AB$42,'Predictive Forecasting'!AB$50,'Predictive Forecasting'!AB$58)</f>
        <v>783</v>
      </c>
    </row>
    <row r="6" spans="1:26" ht="15" customHeight="1" thickBot="1" x14ac:dyDescent="0.2">
      <c r="A6" s="5" t="s">
        <v>48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15">
        <f>CHOOSE(IF('Predictive Forecasting'!$C$8="Linear",1,IF('Predictive Forecasting'!$C$8="Exponential Smoothing",2,IF('Predictive Forecasting'!$C$8="Seasonal",3,0))),'Predictive Forecasting'!P$43,'Predictive Forecasting'!P$51,'Predictive Forecasting'!P$59)</f>
        <v>597</v>
      </c>
      <c r="N6" s="15">
        <f>CHOOSE(IF('Predictive Forecasting'!$C$8="Linear",1,IF('Predictive Forecasting'!$C$8="Exponential Smoothing",2,IF('Predictive Forecasting'!$C$8="Seasonal",3,0))),'Predictive Forecasting'!Q$43,'Predictive Forecasting'!Q$51,'Predictive Forecasting'!Q$59)</f>
        <v>654</v>
      </c>
      <c r="O6" s="15">
        <f>CHOOSE(IF('Predictive Forecasting'!$C$8="Linear",1,IF('Predictive Forecasting'!$C$8="Exponential Smoothing",2,IF('Predictive Forecasting'!$C$8="Seasonal",3,0))),'Predictive Forecasting'!R$43,'Predictive Forecasting'!R$51,'Predictive Forecasting'!R$59)</f>
        <v>701</v>
      </c>
      <c r="P6" s="15">
        <f>CHOOSE(IF('Predictive Forecasting'!$C$8="Linear",1,IF('Predictive Forecasting'!$C$8="Exponential Smoothing",2,IF('Predictive Forecasting'!$C$8="Seasonal",3,0))),'Predictive Forecasting'!S$43,'Predictive Forecasting'!S$51,'Predictive Forecasting'!S$59)</f>
        <v>664</v>
      </c>
      <c r="Q6" s="15">
        <f>CHOOSE(IF('Predictive Forecasting'!$C$8="Linear",1,IF('Predictive Forecasting'!$C$8="Exponential Smoothing",2,IF('Predictive Forecasting'!$C$8="Seasonal",3,0))),'Predictive Forecasting'!T$43,'Predictive Forecasting'!T$51,'Predictive Forecasting'!T$59)</f>
        <v>707</v>
      </c>
      <c r="R6" s="15">
        <f>CHOOSE(IF('Predictive Forecasting'!$C$8="Linear",1,IF('Predictive Forecasting'!$C$8="Exponential Smoothing",2,IF('Predictive Forecasting'!$C$8="Seasonal",3,0))),'Predictive Forecasting'!U$43,'Predictive Forecasting'!U$51,'Predictive Forecasting'!U$59)</f>
        <v>754</v>
      </c>
      <c r="S6" s="15">
        <f>CHOOSE(IF('Predictive Forecasting'!$C$8="Linear",1,IF('Predictive Forecasting'!$C$8="Exponential Smoothing",2,IF('Predictive Forecasting'!$C$8="Seasonal",3,0))),'Predictive Forecasting'!V$43,'Predictive Forecasting'!V$51,'Predictive Forecasting'!V$59)</f>
        <v>716</v>
      </c>
      <c r="T6" s="15">
        <f>CHOOSE(IF('Predictive Forecasting'!$C$8="Linear",1,IF('Predictive Forecasting'!$C$8="Exponential Smoothing",2,IF('Predictive Forecasting'!$C$8="Seasonal",3,0))),'Predictive Forecasting'!W$43,'Predictive Forecasting'!W$51,'Predictive Forecasting'!W$59)</f>
        <v>759</v>
      </c>
      <c r="U6" s="15">
        <f>CHOOSE(IF('Predictive Forecasting'!$C$8="Linear",1,IF('Predictive Forecasting'!$C$8="Exponential Smoothing",2,IF('Predictive Forecasting'!$C$8="Seasonal",3,0))),'Predictive Forecasting'!X$43,'Predictive Forecasting'!X$51,'Predictive Forecasting'!X$59)</f>
        <v>806</v>
      </c>
      <c r="V6" s="15">
        <f>CHOOSE(IF('Predictive Forecasting'!$C$8="Linear",1,IF('Predictive Forecasting'!$C$8="Exponential Smoothing",2,IF('Predictive Forecasting'!$C$8="Seasonal",3,0))),'Predictive Forecasting'!Y$43,'Predictive Forecasting'!Y$51,'Predictive Forecasting'!Y$59)</f>
        <v>768</v>
      </c>
      <c r="W6" s="15">
        <f>CHOOSE(IF('Predictive Forecasting'!$C$8="Linear",1,IF('Predictive Forecasting'!$C$8="Exponential Smoothing",2,IF('Predictive Forecasting'!$C$8="Seasonal",3,0))),'Predictive Forecasting'!Z$43,'Predictive Forecasting'!Z$51,'Predictive Forecasting'!Z$59)</f>
        <v>812</v>
      </c>
      <c r="X6" s="15">
        <f>CHOOSE(IF('Predictive Forecasting'!$C$8="Linear",1,IF('Predictive Forecasting'!$C$8="Exponential Smoothing",2,IF('Predictive Forecasting'!$C$8="Seasonal",3,0))),'Predictive Forecasting'!AA$43,'Predictive Forecasting'!AA$51,'Predictive Forecasting'!AA$59)</f>
        <v>859</v>
      </c>
      <c r="Y6" s="15">
        <f>CHOOSE(IF('Predictive Forecasting'!$C$8="Linear",1,IF('Predictive Forecasting'!$C$8="Exponential Smoothing",2,IF('Predictive Forecasting'!$C$8="Seasonal",3,0))),'Predictive Forecasting'!AB$43,'Predictive Forecasting'!AB$51,'Predictive Forecasting'!AB$59)</f>
        <v>821</v>
      </c>
    </row>
    <row r="7" spans="1:26" ht="15" customHeight="1" thickBot="1" x14ac:dyDescent="0.2">
      <c r="A7" s="5" t="s">
        <v>49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15">
        <f>CHOOSE(IF('Predictive Forecasting'!$C$8="Linear",1,IF('Predictive Forecasting'!$C$8="Exponential Smoothing",2,IF('Predictive Forecasting'!$C$8="Seasonal",3,0))),'Predictive Forecasting'!P$44,'Predictive Forecasting'!P$52,'Predictive Forecasting'!P$60)</f>
        <v>597</v>
      </c>
      <c r="N7" s="15">
        <f>CHOOSE(IF('Predictive Forecasting'!$C$8="Linear",1,IF('Predictive Forecasting'!$C$8="Exponential Smoothing",2,IF('Predictive Forecasting'!$C$8="Seasonal",3,0))),'Predictive Forecasting'!Q$44,'Predictive Forecasting'!Q$52,'Predictive Forecasting'!Q$60)</f>
        <v>584</v>
      </c>
      <c r="O7" s="15">
        <f>CHOOSE(IF('Predictive Forecasting'!$C$8="Linear",1,IF('Predictive Forecasting'!$C$8="Exponential Smoothing",2,IF('Predictive Forecasting'!$C$8="Seasonal",3,0))),'Predictive Forecasting'!R$44,'Predictive Forecasting'!R$52,'Predictive Forecasting'!R$60)</f>
        <v>631</v>
      </c>
      <c r="P7" s="15">
        <f>CHOOSE(IF('Predictive Forecasting'!$C$8="Linear",1,IF('Predictive Forecasting'!$C$8="Exponential Smoothing",2,IF('Predictive Forecasting'!$C$8="Seasonal",3,0))),'Predictive Forecasting'!S$44,'Predictive Forecasting'!S$52,'Predictive Forecasting'!S$60)</f>
        <v>592</v>
      </c>
      <c r="Q7" s="15">
        <f>CHOOSE(IF('Predictive Forecasting'!$C$8="Linear",1,IF('Predictive Forecasting'!$C$8="Exponential Smoothing",2,IF('Predictive Forecasting'!$C$8="Seasonal",3,0))),'Predictive Forecasting'!T$44,'Predictive Forecasting'!T$52,'Predictive Forecasting'!T$60)</f>
        <v>635</v>
      </c>
      <c r="R7" s="15">
        <f>CHOOSE(IF('Predictive Forecasting'!$C$8="Linear",1,IF('Predictive Forecasting'!$C$8="Exponential Smoothing",2,IF('Predictive Forecasting'!$C$8="Seasonal",3,0))),'Predictive Forecasting'!U$44,'Predictive Forecasting'!U$52,'Predictive Forecasting'!U$60)</f>
        <v>682</v>
      </c>
      <c r="S7" s="15">
        <f>CHOOSE(IF('Predictive Forecasting'!$C$8="Linear",1,IF('Predictive Forecasting'!$C$8="Exponential Smoothing",2,IF('Predictive Forecasting'!$C$8="Seasonal",3,0))),'Predictive Forecasting'!V$44,'Predictive Forecasting'!V$52,'Predictive Forecasting'!V$60)</f>
        <v>644</v>
      </c>
      <c r="T7" s="15">
        <f>CHOOSE(IF('Predictive Forecasting'!$C$8="Linear",1,IF('Predictive Forecasting'!$C$8="Exponential Smoothing",2,IF('Predictive Forecasting'!$C$8="Seasonal",3,0))),'Predictive Forecasting'!W$44,'Predictive Forecasting'!W$52,'Predictive Forecasting'!W$60)</f>
        <v>685</v>
      </c>
      <c r="U7" s="15">
        <f>CHOOSE(IF('Predictive Forecasting'!$C$8="Linear",1,IF('Predictive Forecasting'!$C$8="Exponential Smoothing",2,IF('Predictive Forecasting'!$C$8="Seasonal",3,0))),'Predictive Forecasting'!X$44,'Predictive Forecasting'!X$52,'Predictive Forecasting'!X$60)</f>
        <v>732</v>
      </c>
      <c r="V7" s="15">
        <f>CHOOSE(IF('Predictive Forecasting'!$C$8="Linear",1,IF('Predictive Forecasting'!$C$8="Exponential Smoothing",2,IF('Predictive Forecasting'!$C$8="Seasonal",3,0))),'Predictive Forecasting'!Y$44,'Predictive Forecasting'!Y$52,'Predictive Forecasting'!Y$60)</f>
        <v>694</v>
      </c>
      <c r="W7" s="15">
        <f>CHOOSE(IF('Predictive Forecasting'!$C$8="Linear",1,IF('Predictive Forecasting'!$C$8="Exponential Smoothing",2,IF('Predictive Forecasting'!$C$8="Seasonal",3,0))),'Predictive Forecasting'!Z$44,'Predictive Forecasting'!Z$52,'Predictive Forecasting'!Z$60)</f>
        <v>736</v>
      </c>
      <c r="X7" s="15">
        <f>CHOOSE(IF('Predictive Forecasting'!$C$8="Linear",1,IF('Predictive Forecasting'!$C$8="Exponential Smoothing",2,IF('Predictive Forecasting'!$C$8="Seasonal",3,0))),'Predictive Forecasting'!AA$44,'Predictive Forecasting'!AA$52,'Predictive Forecasting'!AA$60)</f>
        <v>783</v>
      </c>
      <c r="Y7" s="15">
        <f>CHOOSE(IF('Predictive Forecasting'!$C$8="Linear",1,IF('Predictive Forecasting'!$C$8="Exponential Smoothing",2,IF('Predictive Forecasting'!$C$8="Seasonal",3,0))),'Predictive Forecasting'!AB$44,'Predictive Forecasting'!AB$52,'Predictive Forecasting'!AB$60)</f>
        <v>745</v>
      </c>
    </row>
    <row r="9" spans="1:26" ht="15" customHeight="1" thickBot="1" x14ac:dyDescent="0.2">
      <c r="A9" s="4" t="s">
        <v>14</v>
      </c>
      <c r="E9" s="4" t="s">
        <v>65</v>
      </c>
      <c r="F9" s="4"/>
      <c r="G9" s="4"/>
      <c r="H9" s="4"/>
      <c r="I9" s="4"/>
    </row>
    <row r="10" spans="1:26" ht="15" customHeight="1" thickBot="1" x14ac:dyDescent="0.2">
      <c r="A10" s="5" t="s">
        <v>53</v>
      </c>
      <c r="B10" s="46">
        <f>1-'Predictive Forecasting'!AC41</f>
        <v>0.96167660022390478</v>
      </c>
      <c r="C10" s="48">
        <f>RANK(B10,$B$10:$B$12,0)</f>
        <v>2</v>
      </c>
      <c r="E10" s="48">
        <f>ROUND(AVERAGE(N5:Y5),0)</f>
        <v>715</v>
      </c>
      <c r="F10" s="5" t="s">
        <v>63</v>
      </c>
    </row>
    <row r="11" spans="1:26" ht="15" customHeight="1" thickBot="1" x14ac:dyDescent="0.2">
      <c r="A11" s="5" t="s">
        <v>54</v>
      </c>
      <c r="B11" s="46">
        <f>1-'Predictive Forecasting'!AC49</f>
        <v>0.95918631148378219</v>
      </c>
      <c r="C11" s="48">
        <f t="shared" ref="C11:C12" si="0">RANK(B11,$B$10:$B$12,0)</f>
        <v>3</v>
      </c>
      <c r="E11" s="47">
        <f>SLOPE(N5:Y5,N1:Y1)</f>
        <v>16.48951048951049</v>
      </c>
      <c r="F11" s="5" t="s">
        <v>64</v>
      </c>
    </row>
    <row r="12" spans="1:26" ht="15" customHeight="1" thickBot="1" x14ac:dyDescent="0.2">
      <c r="A12" s="5" t="s">
        <v>12</v>
      </c>
      <c r="B12" s="46">
        <f>1-'Predictive Forecasting'!AC57</f>
        <v>0.97533286564185118</v>
      </c>
      <c r="C12" s="48">
        <f t="shared" si="0"/>
        <v>1</v>
      </c>
      <c r="E12" s="46">
        <f>'Predictive Forecasting'!C9</f>
        <v>0.97533286564185118</v>
      </c>
      <c r="F12" s="5" t="s">
        <v>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Instructions</vt:lpstr>
      <vt:lpstr>Predictive Forecasting</vt:lpstr>
      <vt:lpstr>Graph 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Zintis</dc:creator>
  <cp:lastModifiedBy>Aatharsha Jeyachelvan</cp:lastModifiedBy>
  <dcterms:created xsi:type="dcterms:W3CDTF">2021-10-28T20:25:21Z</dcterms:created>
  <dcterms:modified xsi:type="dcterms:W3CDTF">2022-12-05T08:19:36Z</dcterms:modified>
</cp:coreProperties>
</file>